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omments8.xml" ContentType="application/vnd.openxmlformats-officedocument.spreadsheetml.comments+xml"/>
  <Override PartName="/xl/drawings/drawing7.xml" ContentType="application/vnd.openxmlformats-officedocument.drawing+xml"/>
  <Override PartName="/xl/comments9.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autoCompressPictures="0"/>
  <mc:AlternateContent xmlns:mc="http://schemas.openxmlformats.org/markup-compatibility/2006">
    <mc:Choice Requires="x15">
      <x15ac:absPath xmlns:x15ac="http://schemas.microsoft.com/office/spreadsheetml/2010/11/ac" url="H:\Special Pubs\STDS\211_2018\_Original Files\"/>
    </mc:Choice>
  </mc:AlternateContent>
  <xr:revisionPtr revIDLastSave="0" documentId="13_ncr:1_{7C615967-9CF7-473C-BE26-D82880E722E9}" xr6:coauthVersionLast="41" xr6:coauthVersionMax="43" xr10:uidLastSave="{00000000-0000-0000-0000-000000000000}"/>
  <bookViews>
    <workbookView xWindow="-120" yWindow="-120" windowWidth="29040" windowHeight="16440" tabRatio="769" xr2:uid="{00000000-000D-0000-FFFF-FFFF00000000}"/>
  </bookViews>
  <sheets>
    <sheet name="Instructions" sheetId="32" r:id="rId1"/>
    <sheet name="All - Building" sheetId="1" r:id="rId2"/>
    <sheet name="All - Metered Energy" sheetId="27" r:id="rId3"/>
    <sheet name="All - Delivered Energy" sheetId="6" r:id="rId4"/>
    <sheet name="All - Annual Summary" sheetId="25" r:id="rId5"/>
    <sheet name="Drop Down Lists" sheetId="18" state="hidden" r:id="rId6"/>
    <sheet name="All - Graphs" sheetId="30" r:id="rId7"/>
    <sheet name="All - Space Functions" sheetId="3" r:id="rId8"/>
    <sheet name="L1 - EEM Summary" sheetId="4" r:id="rId9"/>
    <sheet name="L2 - End Use Breakdown" sheetId="28" r:id="rId10"/>
    <sheet name="L2 - Envelope" sheetId="9" r:id="rId11"/>
    <sheet name="L2 - HVAC" sheetId="24" r:id="rId12"/>
    <sheet name="L2 Equipment Inventory" sheetId="11" r:id="rId13"/>
    <sheet name="L2 - Lighting Elec &amp; Plug Loads" sheetId="12" r:id="rId14"/>
    <sheet name="L2 - EEM Summary" sheetId="17" r:id="rId15"/>
    <sheet name="L2 - QA-QC" sheetId="31" r:id="rId16"/>
    <sheet name="Asset Score Inputs (optional)" sheetId="29" r:id="rId17"/>
  </sheets>
  <externalReferences>
    <externalReference r:id="rId18"/>
    <externalReference r:id="rId19"/>
  </externalReferences>
  <definedNames>
    <definedName name="_2__123Graph_ACHART_1" localSheetId="6" hidden="1">'[1]Op. Lease'!#REF!</definedName>
    <definedName name="_2__123Graph_ACHART_1" localSheetId="2" hidden="1">'[1]Op. Lease'!#REF!</definedName>
    <definedName name="_2__123Graph_ACHART_1" localSheetId="16" hidden="1">'[1]Op. Lease'!#REF!</definedName>
    <definedName name="_2__123Graph_ACHART_1" localSheetId="0" hidden="1">'[2]Op. Lease'!#REF!</definedName>
    <definedName name="_2__123Graph_ACHART_1" localSheetId="9" hidden="1">'[1]Op. Lease'!#REF!</definedName>
    <definedName name="_2__123Graph_ACHART_1" localSheetId="11" hidden="1">'[1]Op. Lease'!#REF!</definedName>
    <definedName name="_2__123Graph_ACHART_1" localSheetId="15" hidden="1">'[1]Op. Lease'!#REF!</definedName>
    <definedName name="_2__123Graph_ACHART_1" hidden="1">'[1]Op. Lease'!#REF!</definedName>
    <definedName name="_4__123Graph_ACHART_2" localSheetId="6" hidden="1">'[1]Op. Lease'!#REF!</definedName>
    <definedName name="_4__123Graph_ACHART_2" localSheetId="2" hidden="1">'[1]Op. Lease'!#REF!</definedName>
    <definedName name="_4__123Graph_ACHART_2" localSheetId="16" hidden="1">'[1]Op. Lease'!#REF!</definedName>
    <definedName name="_4__123Graph_ACHART_2" localSheetId="0" hidden="1">'[2]Op. Lease'!#REF!</definedName>
    <definedName name="_4__123Graph_ACHART_2" localSheetId="9" hidden="1">'[1]Op. Lease'!#REF!</definedName>
    <definedName name="_4__123Graph_ACHART_2" localSheetId="11" hidden="1">'[1]Op. Lease'!#REF!</definedName>
    <definedName name="_4__123Graph_ACHART_2" localSheetId="15" hidden="1">'[1]Op. Lease'!#REF!</definedName>
    <definedName name="_4__123Graph_ACHART_2" hidden="1">'[1]Op. Lease'!#REF!</definedName>
    <definedName name="_6__123Graph_XCHART_1" localSheetId="6" hidden="1">'[1]Op. Lease'!#REF!</definedName>
    <definedName name="_6__123Graph_XCHART_1" localSheetId="2" hidden="1">'[1]Op. Lease'!#REF!</definedName>
    <definedName name="_6__123Graph_XCHART_1" localSheetId="16" hidden="1">'[1]Op. Lease'!#REF!</definedName>
    <definedName name="_6__123Graph_XCHART_1" localSheetId="0" hidden="1">'[2]Op. Lease'!#REF!</definedName>
    <definedName name="_6__123Graph_XCHART_1" localSheetId="9" hidden="1">'[1]Op. Lease'!#REF!</definedName>
    <definedName name="_6__123Graph_XCHART_1" localSheetId="15" hidden="1">'[1]Op. Lease'!#REF!</definedName>
    <definedName name="_6__123Graph_XCHART_1" hidden="1">'[1]Op. Lease'!#REF!</definedName>
    <definedName name="_8__123Graph_XCHART_2" localSheetId="6" hidden="1">'[1]Op. Lease'!#REF!</definedName>
    <definedName name="_8__123Graph_XCHART_2" localSheetId="2" hidden="1">'[1]Op. Lease'!#REF!</definedName>
    <definedName name="_8__123Graph_XCHART_2" localSheetId="16" hidden="1">'[1]Op. Lease'!#REF!</definedName>
    <definedName name="_8__123Graph_XCHART_2" localSheetId="0" hidden="1">'[2]Op. Lease'!#REF!</definedName>
    <definedName name="_8__123Graph_XCHART_2" localSheetId="9" hidden="1">'[1]Op. Lease'!#REF!</definedName>
    <definedName name="_8__123Graph_XCHART_2" localSheetId="15" hidden="1">'[1]Op. Lease'!#REF!</definedName>
    <definedName name="_8__123Graph_XCHART_2" hidden="1">'[1]Op. Lease'!#REF!</definedName>
    <definedName name="EnergyConversionRates" localSheetId="0">'Drop Down Lists'!$AC$2:$AC$28</definedName>
    <definedName name="EnergyConversionRates">'Drop Down Lists'!$AI$2:$AI$28</definedName>
    <definedName name="EnergyPerformance">'All - Annual Summary'!$B$6</definedName>
    <definedName name="EnergyUnits" localSheetId="0">'Drop Down Lists'!$AB$2:$AB$28</definedName>
    <definedName name="EnergyUnits">'Drop Down Lists'!$AH$2:$AH$28</definedName>
    <definedName name="_xlnm.Print_Area" localSheetId="4">'All - Annual Summary'!$A$1:$F$45</definedName>
    <definedName name="_xlnm.Print_Area" localSheetId="1">'All - Building'!$A$1:$F$61</definedName>
    <definedName name="_xlnm.Print_Area" localSheetId="3">'All - Delivered Energy'!$A$1:$G$35</definedName>
    <definedName name="_xlnm.Print_Area" localSheetId="6">'All - Graphs'!$A$1:$I$81</definedName>
    <definedName name="_xlnm.Print_Area" localSheetId="2">'All - Metered Energy'!$A$1:$H$223</definedName>
    <definedName name="_xlnm.Print_Area" localSheetId="7">'All - Space Functions'!$A$1:$G$15</definedName>
    <definedName name="_xlnm.Print_Area" localSheetId="8">'L1 - EEM Summary'!$A$1:$H$13</definedName>
    <definedName name="_xlnm.Print_Area" localSheetId="14">'L2 - EEM Summary'!$A$1:$N$24</definedName>
    <definedName name="_xlnm.Print_Area" localSheetId="9">'L2 - End Use Breakdown'!$A$1:$H$103</definedName>
    <definedName name="_xlnm.Print_Area" localSheetId="10">'L2 - Envelope'!$A$1:$F$38</definedName>
    <definedName name="_xlnm.Print_Area" localSheetId="11">'L2 - HVAC'!$A$1:$H$46</definedName>
    <definedName name="_xlnm.Print_Area" localSheetId="13">'L2 - Lighting Elec &amp; Plug Loads'!$A$1:$E$27</definedName>
    <definedName name="_xlnm.Print_Area" localSheetId="15">'L2 - QA-QC'!$A$1:$L$56</definedName>
    <definedName name="_xlnm.Print_Area" localSheetId="12">'L2 Equipment Inventory'!$A$1:$J$19</definedName>
    <definedName name="_xlnm.Print_Titles" localSheetId="2">'All - Metered Energy'!$1:$9</definedName>
    <definedName name="_xlnm.Print_Titles" localSheetId="15">'L2 - QA-QC'!$1:$1</definedName>
    <definedName name="SI_Conversion_Rates">'Drop Down Lists'!$AZ$2:$AZ$28</definedName>
    <definedName name="SI_Energy_Units">'Drop Down Lists'!$AY$2:$AY$28</definedName>
    <definedName name="UnitConversionTable">'Drop Down Lists'!$AH$40:$AI$68</definedName>
    <definedName name="Units">Instructions!$B$16</definedName>
    <definedName name="UtilityData" localSheetId="4">'All - Annual Summary'!$C$8</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6" i="6" l="1"/>
  <c r="C6" i="6"/>
  <c r="C4" i="6"/>
  <c r="S59" i="31" l="1"/>
  <c r="G6" i="31"/>
  <c r="G8" i="31"/>
  <c r="C53" i="31"/>
  <c r="C54" i="31"/>
  <c r="C52" i="31"/>
  <c r="C51" i="31"/>
  <c r="N60" i="31"/>
  <c r="F10" i="28"/>
  <c r="E10" i="28"/>
  <c r="A59" i="28"/>
  <c r="A34" i="28"/>
  <c r="A9" i="28"/>
  <c r="D28" i="6"/>
  <c r="B11" i="25" s="1"/>
  <c r="D32" i="27"/>
  <c r="D101" i="27"/>
  <c r="D171" i="27"/>
  <c r="C38" i="25"/>
  <c r="A37" i="25"/>
  <c r="A36" i="25"/>
  <c r="A35" i="25"/>
  <c r="A34" i="25"/>
  <c r="A30" i="25"/>
  <c r="A27" i="25"/>
  <c r="A29" i="25"/>
  <c r="A28" i="25"/>
  <c r="E21" i="25"/>
  <c r="E16" i="25"/>
  <c r="AH2" i="18"/>
  <c r="AI2" i="18"/>
  <c r="E5" i="25"/>
  <c r="AZ17" i="18"/>
  <c r="AZ10" i="18"/>
  <c r="AZ25" i="18"/>
  <c r="AZ9" i="18"/>
  <c r="AH3" i="18"/>
  <c r="AH4" i="18"/>
  <c r="F5" i="18" s="1"/>
  <c r="AH5" i="18"/>
  <c r="C3" i="18" s="1"/>
  <c r="AH6" i="18"/>
  <c r="AH7" i="18"/>
  <c r="AH8" i="18"/>
  <c r="AH9" i="18"/>
  <c r="AH10" i="18"/>
  <c r="C4" i="18" s="1"/>
  <c r="AH11" i="18"/>
  <c r="AH12" i="18"/>
  <c r="AH13" i="18"/>
  <c r="AH14" i="18"/>
  <c r="AH15" i="18"/>
  <c r="AH16" i="18"/>
  <c r="AH17" i="18"/>
  <c r="AH18" i="18"/>
  <c r="AH19" i="18"/>
  <c r="AH20" i="18"/>
  <c r="AH21" i="18"/>
  <c r="AH22" i="18"/>
  <c r="AH23" i="18"/>
  <c r="AH24" i="18"/>
  <c r="AH25" i="18"/>
  <c r="AH26" i="18"/>
  <c r="AH27" i="18"/>
  <c r="AH28" i="18"/>
  <c r="AI3" i="18"/>
  <c r="AI4" i="18"/>
  <c r="AI5" i="18"/>
  <c r="AI6" i="18"/>
  <c r="AI7" i="18"/>
  <c r="AI8" i="18"/>
  <c r="AI10" i="18"/>
  <c r="AW11" i="18"/>
  <c r="AI11" i="18" s="1"/>
  <c r="AW12" i="18"/>
  <c r="AZ12" i="18" s="1"/>
  <c r="AI12" i="18"/>
  <c r="AW13" i="18"/>
  <c r="AZ13" i="18" s="1"/>
  <c r="AI13" i="18"/>
  <c r="AW14" i="18"/>
  <c r="AZ14" i="18" s="1"/>
  <c r="AW15" i="18"/>
  <c r="AI15" i="18" s="1"/>
  <c r="AW16" i="18"/>
  <c r="AZ16" i="18" s="1"/>
  <c r="AI16" i="18"/>
  <c r="AI17" i="18"/>
  <c r="AI18" i="18"/>
  <c r="AI19" i="18"/>
  <c r="AI20" i="18"/>
  <c r="AI21" i="18"/>
  <c r="AI22" i="18"/>
  <c r="AI23" i="18"/>
  <c r="AI24" i="18"/>
  <c r="AI25" i="18"/>
  <c r="AZ26" i="18"/>
  <c r="AI26" i="18"/>
  <c r="AI27" i="18"/>
  <c r="AI28" i="18"/>
  <c r="AW7" i="18"/>
  <c r="AI1" i="18"/>
  <c r="AW9" i="18"/>
  <c r="AI9" i="18" s="1"/>
  <c r="B155" i="27"/>
  <c r="O19" i="27" s="1"/>
  <c r="D4" i="18"/>
  <c r="B85" i="27"/>
  <c r="E88" i="27" s="1"/>
  <c r="B16" i="27"/>
  <c r="M19" i="27" s="1"/>
  <c r="A223" i="27"/>
  <c r="A153" i="27"/>
  <c r="A84" i="27"/>
  <c r="F4" i="27"/>
  <c r="C23" i="1"/>
  <c r="C22" i="1"/>
  <c r="C21" i="1"/>
  <c r="C19" i="1"/>
  <c r="B39" i="25"/>
  <c r="B27" i="25"/>
  <c r="B38" i="25"/>
  <c r="B98" i="28"/>
  <c r="B73" i="28"/>
  <c r="B48" i="28"/>
  <c r="C30" i="6"/>
  <c r="J3" i="18"/>
  <c r="J2" i="18"/>
  <c r="I3" i="18"/>
  <c r="I2" i="18"/>
  <c r="H8" i="18"/>
  <c r="H9" i="18"/>
  <c r="H10" i="18"/>
  <c r="H7" i="18"/>
  <c r="H3" i="18"/>
  <c r="H4" i="18"/>
  <c r="H5" i="18"/>
  <c r="H6" i="18"/>
  <c r="H2" i="18"/>
  <c r="X61" i="31"/>
  <c r="AC61" i="31" s="1"/>
  <c r="X58" i="31"/>
  <c r="AC58" i="31" s="1"/>
  <c r="X59" i="31"/>
  <c r="AC59" i="31" s="1"/>
  <c r="F43" i="31"/>
  <c r="E43" i="31"/>
  <c r="D43" i="31"/>
  <c r="A33" i="31"/>
  <c r="A31" i="31"/>
  <c r="A24" i="31"/>
  <c r="A22" i="31"/>
  <c r="A20" i="31"/>
  <c r="C43" i="31"/>
  <c r="C24" i="17"/>
  <c r="B24" i="17"/>
  <c r="J24" i="17"/>
  <c r="H24" i="17"/>
  <c r="F44" i="31"/>
  <c r="G24" i="17"/>
  <c r="E44" i="31" s="1"/>
  <c r="F24" i="17"/>
  <c r="D44" i="31" s="1"/>
  <c r="D24" i="17"/>
  <c r="E24" i="17"/>
  <c r="C44" i="31" s="1"/>
  <c r="J13" i="31"/>
  <c r="K15" i="31"/>
  <c r="I15" i="31"/>
  <c r="K17" i="31"/>
  <c r="J17" i="31"/>
  <c r="H17" i="31"/>
  <c r="B23" i="28"/>
  <c r="N11" i="17"/>
  <c r="M11" i="17"/>
  <c r="L23" i="17"/>
  <c r="M23" i="17"/>
  <c r="N23" i="17"/>
  <c r="L10" i="17"/>
  <c r="M10" i="17"/>
  <c r="N10" i="17"/>
  <c r="L11" i="17"/>
  <c r="L12" i="17"/>
  <c r="M12" i="17"/>
  <c r="N12" i="17"/>
  <c r="L13" i="17"/>
  <c r="M13" i="17"/>
  <c r="N13" i="17"/>
  <c r="L14" i="17"/>
  <c r="M14" i="17"/>
  <c r="N14" i="17"/>
  <c r="J28" i="31"/>
  <c r="K42" i="31"/>
  <c r="J42" i="31"/>
  <c r="I42" i="31"/>
  <c r="H42" i="31"/>
  <c r="H40" i="31"/>
  <c r="K38" i="31"/>
  <c r="J38" i="31"/>
  <c r="I38" i="31"/>
  <c r="H38" i="31"/>
  <c r="K36" i="31"/>
  <c r="I36" i="31"/>
  <c r="H36" i="31"/>
  <c r="K34" i="31"/>
  <c r="J34" i="31"/>
  <c r="I34" i="31"/>
  <c r="H34" i="31"/>
  <c r="K32" i="31"/>
  <c r="J32" i="31"/>
  <c r="I32" i="31"/>
  <c r="K30" i="31"/>
  <c r="J30" i="31"/>
  <c r="H30" i="31"/>
  <c r="K28" i="31"/>
  <c r="I28" i="31"/>
  <c r="H28" i="31"/>
  <c r="I17" i="31"/>
  <c r="H19" i="31"/>
  <c r="I19" i="31"/>
  <c r="J19" i="31"/>
  <c r="K19" i="31"/>
  <c r="H21" i="31"/>
  <c r="I21" i="31"/>
  <c r="J21" i="31"/>
  <c r="K21" i="31"/>
  <c r="H23" i="31"/>
  <c r="I23" i="31"/>
  <c r="J23" i="31"/>
  <c r="K23" i="31"/>
  <c r="H25" i="31"/>
  <c r="I25" i="31"/>
  <c r="J25" i="31"/>
  <c r="K25" i="31"/>
  <c r="S60" i="31"/>
  <c r="X60" i="31" s="1"/>
  <c r="AC60" i="31" s="1"/>
  <c r="N63" i="31"/>
  <c r="V63" i="31" s="1"/>
  <c r="AA63" i="31" s="1"/>
  <c r="N64" i="31"/>
  <c r="Q64" i="31" s="1"/>
  <c r="W64" i="31"/>
  <c r="N65" i="31"/>
  <c r="N66" i="31"/>
  <c r="W66" i="31" s="1"/>
  <c r="N67" i="31"/>
  <c r="O67" i="31" s="1"/>
  <c r="N68" i="31"/>
  <c r="V68" i="31"/>
  <c r="N69" i="31"/>
  <c r="N70" i="31"/>
  <c r="W70" i="31" s="1"/>
  <c r="N71" i="31"/>
  <c r="V71" i="31" s="1"/>
  <c r="N72" i="31"/>
  <c r="Q72" i="31" s="1"/>
  <c r="U72" i="31"/>
  <c r="N73" i="31"/>
  <c r="N74" i="31"/>
  <c r="W74" i="31" s="1"/>
  <c r="N62" i="31"/>
  <c r="T62" i="31" s="1"/>
  <c r="P58" i="31"/>
  <c r="U58" i="31" s="1"/>
  <c r="Z58" i="31" s="1"/>
  <c r="Q58" i="31"/>
  <c r="V58" i="31" s="1"/>
  <c r="AA58" i="31" s="1"/>
  <c r="R58" i="31"/>
  <c r="W58" i="31" s="1"/>
  <c r="AB58" i="31" s="1"/>
  <c r="O58" i="31"/>
  <c r="T58" i="31" s="1"/>
  <c r="Y58" i="31" s="1"/>
  <c r="A10" i="31"/>
  <c r="A12" i="31"/>
  <c r="A16" i="31"/>
  <c r="A18" i="31"/>
  <c r="A41" i="31"/>
  <c r="J22" i="31"/>
  <c r="J20" i="31"/>
  <c r="J16" i="31"/>
  <c r="J24" i="31"/>
  <c r="K22" i="31"/>
  <c r="K18" i="31"/>
  <c r="K11" i="31"/>
  <c r="K41" i="31"/>
  <c r="K24" i="31"/>
  <c r="I30" i="31"/>
  <c r="H32" i="31"/>
  <c r="J40" i="31"/>
  <c r="J36" i="31"/>
  <c r="I40" i="31"/>
  <c r="K40" i="31"/>
  <c r="H13" i="31"/>
  <c r="J18" i="31"/>
  <c r="K13" i="31"/>
  <c r="A39" i="31"/>
  <c r="A37" i="31"/>
  <c r="A35" i="31"/>
  <c r="A29" i="31"/>
  <c r="A27" i="31"/>
  <c r="A26" i="31"/>
  <c r="A14" i="31"/>
  <c r="A9" i="31"/>
  <c r="J12" i="31"/>
  <c r="K12" i="31"/>
  <c r="K14" i="31"/>
  <c r="I14" i="31"/>
  <c r="K16" i="31"/>
  <c r="H41" i="31"/>
  <c r="I41" i="31"/>
  <c r="H20" i="31"/>
  <c r="I22" i="31"/>
  <c r="K20" i="31"/>
  <c r="H22" i="31"/>
  <c r="I20" i="31"/>
  <c r="J41" i="31"/>
  <c r="I18" i="31"/>
  <c r="H29" i="31"/>
  <c r="H35" i="31"/>
  <c r="H39" i="31"/>
  <c r="K10" i="31"/>
  <c r="I16" i="31"/>
  <c r="J14" i="31"/>
  <c r="I10" i="31"/>
  <c r="J10" i="31"/>
  <c r="C31" i="6"/>
  <c r="I39" i="31"/>
  <c r="I31" i="31"/>
  <c r="I37" i="31"/>
  <c r="I35" i="31"/>
  <c r="H27" i="31"/>
  <c r="I33" i="31"/>
  <c r="J39" i="31"/>
  <c r="J31" i="31"/>
  <c r="J37" i="31"/>
  <c r="J35" i="31"/>
  <c r="J27" i="31"/>
  <c r="J33" i="31"/>
  <c r="I29" i="31"/>
  <c r="K39" i="31"/>
  <c r="K31" i="31"/>
  <c r="K37" i="31"/>
  <c r="K35" i="31"/>
  <c r="I27" i="31"/>
  <c r="K33" i="31"/>
  <c r="J29" i="31"/>
  <c r="H31" i="31"/>
  <c r="H37" i="31"/>
  <c r="K27" i="31"/>
  <c r="H33" i="31"/>
  <c r="K29" i="31"/>
  <c r="I79" i="27"/>
  <c r="I78" i="27"/>
  <c r="I77" i="27"/>
  <c r="I76" i="27"/>
  <c r="I75" i="27"/>
  <c r="I74" i="27"/>
  <c r="I73" i="27"/>
  <c r="I72" i="27"/>
  <c r="I71" i="27"/>
  <c r="I70" i="27"/>
  <c r="I69" i="27"/>
  <c r="I68" i="27"/>
  <c r="E219" i="27"/>
  <c r="D219" i="27"/>
  <c r="C218" i="27"/>
  <c r="L79" i="27" s="1"/>
  <c r="C217" i="27"/>
  <c r="L78" i="27" s="1"/>
  <c r="C216" i="27"/>
  <c r="L77" i="27" s="1"/>
  <c r="C215" i="27"/>
  <c r="L76" i="27" s="1"/>
  <c r="C214" i="27"/>
  <c r="L75" i="27" s="1"/>
  <c r="C213" i="27"/>
  <c r="L74" i="27" s="1"/>
  <c r="C212" i="27"/>
  <c r="L73" i="27" s="1"/>
  <c r="C211" i="27"/>
  <c r="L72" i="27" s="1"/>
  <c r="C210" i="27"/>
  <c r="L71" i="27" s="1"/>
  <c r="C209" i="27"/>
  <c r="L70" i="27" s="1"/>
  <c r="C208" i="27"/>
  <c r="L69" i="27" s="1"/>
  <c r="C207" i="27"/>
  <c r="L68" i="27" s="1"/>
  <c r="E206" i="27"/>
  <c r="E149" i="27"/>
  <c r="D149" i="27"/>
  <c r="C148" i="27"/>
  <c r="K79" i="27" s="1"/>
  <c r="C147" i="27"/>
  <c r="K78" i="27" s="1"/>
  <c r="C146" i="27"/>
  <c r="K77" i="27" s="1"/>
  <c r="C145" i="27"/>
  <c r="K76" i="27" s="1"/>
  <c r="C144" i="27"/>
  <c r="K75" i="27" s="1"/>
  <c r="C143" i="27"/>
  <c r="K74" i="27" s="1"/>
  <c r="C142" i="27"/>
  <c r="K73" i="27" s="1"/>
  <c r="C141" i="27"/>
  <c r="K72" i="27" s="1"/>
  <c r="C140" i="27"/>
  <c r="K71" i="27" s="1"/>
  <c r="C139" i="27"/>
  <c r="K70" i="27" s="1"/>
  <c r="C138" i="27"/>
  <c r="K69" i="27" s="1"/>
  <c r="C137" i="27"/>
  <c r="K68" i="27" s="1"/>
  <c r="C78" i="27"/>
  <c r="G78" i="27" s="1"/>
  <c r="E80" i="27"/>
  <c r="F80" i="27"/>
  <c r="D80" i="27"/>
  <c r="C79" i="27"/>
  <c r="G79" i="27" s="1"/>
  <c r="C77" i="27"/>
  <c r="G77" i="27" s="1"/>
  <c r="C76" i="27"/>
  <c r="G76" i="27" s="1"/>
  <c r="C75" i="27"/>
  <c r="C74" i="27"/>
  <c r="G74" i="27" s="1"/>
  <c r="C73" i="27"/>
  <c r="G73" i="27" s="1"/>
  <c r="C72" i="27"/>
  <c r="C71" i="27"/>
  <c r="C70" i="27"/>
  <c r="G70" i="27" s="1"/>
  <c r="C69" i="27"/>
  <c r="G69" i="27" s="1"/>
  <c r="C68" i="27"/>
  <c r="G68" i="27" s="1"/>
  <c r="C202" i="27"/>
  <c r="L63" i="27" s="1"/>
  <c r="C201" i="27"/>
  <c r="L62" i="27" s="1"/>
  <c r="C200" i="27"/>
  <c r="L61" i="27" s="1"/>
  <c r="C199" i="27"/>
  <c r="L60" i="27" s="1"/>
  <c r="C198" i="27"/>
  <c r="L59" i="27" s="1"/>
  <c r="C197" i="27"/>
  <c r="L58" i="27" s="1"/>
  <c r="C196" i="27"/>
  <c r="L57" i="27" s="1"/>
  <c r="C195" i="27"/>
  <c r="L56" i="27" s="1"/>
  <c r="C194" i="27"/>
  <c r="L55" i="27" s="1"/>
  <c r="C193" i="27"/>
  <c r="L54" i="27" s="1"/>
  <c r="C192" i="27"/>
  <c r="L53" i="27" s="1"/>
  <c r="C191" i="27"/>
  <c r="L52" i="27" s="1"/>
  <c r="C186" i="27"/>
  <c r="L47" i="27" s="1"/>
  <c r="C185" i="27"/>
  <c r="L46" i="27" s="1"/>
  <c r="C184" i="27"/>
  <c r="L45" i="27" s="1"/>
  <c r="C183" i="27"/>
  <c r="L44" i="27" s="1"/>
  <c r="C182" i="27"/>
  <c r="L43" i="27" s="1"/>
  <c r="C181" i="27"/>
  <c r="L42" i="27" s="1"/>
  <c r="C180" i="27"/>
  <c r="L41" i="27" s="1"/>
  <c r="C179" i="27"/>
  <c r="L40" i="27" s="1"/>
  <c r="C178" i="27"/>
  <c r="L39" i="27" s="1"/>
  <c r="C177" i="27"/>
  <c r="L38" i="27" s="1"/>
  <c r="C176" i="27"/>
  <c r="L37" i="27" s="1"/>
  <c r="C175" i="27"/>
  <c r="C170" i="27"/>
  <c r="L31" i="27" s="1"/>
  <c r="C169" i="27"/>
  <c r="L30" i="27" s="1"/>
  <c r="C168" i="27"/>
  <c r="L29" i="27" s="1"/>
  <c r="C167" i="27"/>
  <c r="L28" i="27" s="1"/>
  <c r="C166" i="27"/>
  <c r="L27" i="27" s="1"/>
  <c r="C165" i="27"/>
  <c r="L26" i="27" s="1"/>
  <c r="C164" i="27"/>
  <c r="L25" i="27" s="1"/>
  <c r="C163" i="27"/>
  <c r="L24" i="27" s="1"/>
  <c r="C162" i="27"/>
  <c r="L23" i="27" s="1"/>
  <c r="C161" i="27"/>
  <c r="C160" i="27"/>
  <c r="L21" i="27" s="1"/>
  <c r="C159" i="27"/>
  <c r="L20" i="27" s="1"/>
  <c r="C132" i="27"/>
  <c r="K63" i="27" s="1"/>
  <c r="C131" i="27"/>
  <c r="K62" i="27" s="1"/>
  <c r="C130" i="27"/>
  <c r="K61" i="27" s="1"/>
  <c r="C129" i="27"/>
  <c r="K60" i="27" s="1"/>
  <c r="C128" i="27"/>
  <c r="K59" i="27" s="1"/>
  <c r="C127" i="27"/>
  <c r="K58" i="27" s="1"/>
  <c r="C126" i="27"/>
  <c r="K57" i="27" s="1"/>
  <c r="C125" i="27"/>
  <c r="K56" i="27" s="1"/>
  <c r="C124" i="27"/>
  <c r="K55" i="27" s="1"/>
  <c r="C123" i="27"/>
  <c r="K54" i="27" s="1"/>
  <c r="C122" i="27"/>
  <c r="K53" i="27" s="1"/>
  <c r="C121" i="27"/>
  <c r="K52" i="27" s="1"/>
  <c r="C116" i="27"/>
  <c r="K47" i="27" s="1"/>
  <c r="C115" i="27"/>
  <c r="K46" i="27" s="1"/>
  <c r="C114" i="27"/>
  <c r="K45" i="27" s="1"/>
  <c r="C113" i="27"/>
  <c r="K44" i="27" s="1"/>
  <c r="C112" i="27"/>
  <c r="K43" i="27" s="1"/>
  <c r="C111" i="27"/>
  <c r="K42" i="27" s="1"/>
  <c r="C110" i="27"/>
  <c r="K41" i="27" s="1"/>
  <c r="C109" i="27"/>
  <c r="K40" i="27" s="1"/>
  <c r="C108" i="27"/>
  <c r="K39" i="27" s="1"/>
  <c r="C107" i="27"/>
  <c r="K38" i="27" s="1"/>
  <c r="C106" i="27"/>
  <c r="K37" i="27" s="1"/>
  <c r="C105" i="27"/>
  <c r="K36" i="27" s="1"/>
  <c r="C100" i="27"/>
  <c r="K31" i="27" s="1"/>
  <c r="C99" i="27"/>
  <c r="K30" i="27" s="1"/>
  <c r="C98" i="27"/>
  <c r="K29" i="27" s="1"/>
  <c r="C97" i="27"/>
  <c r="K28" i="27" s="1"/>
  <c r="C96" i="27"/>
  <c r="K27" i="27" s="1"/>
  <c r="C95" i="27"/>
  <c r="K26" i="27" s="1"/>
  <c r="C94" i="27"/>
  <c r="K25" i="27" s="1"/>
  <c r="C93" i="27"/>
  <c r="K24" i="27" s="1"/>
  <c r="C92" i="27"/>
  <c r="K23" i="27" s="1"/>
  <c r="C91" i="27"/>
  <c r="K22" i="27" s="1"/>
  <c r="C90" i="27"/>
  <c r="K21" i="27" s="1"/>
  <c r="C89" i="27"/>
  <c r="K20" i="27" s="1"/>
  <c r="C52" i="27"/>
  <c r="G52" i="27" s="1"/>
  <c r="C36" i="27"/>
  <c r="G36" i="27" s="1"/>
  <c r="C20" i="27"/>
  <c r="G20" i="27" s="1"/>
  <c r="C63" i="27"/>
  <c r="C62" i="27"/>
  <c r="G62" i="27" s="1"/>
  <c r="C61" i="27"/>
  <c r="G61" i="27" s="1"/>
  <c r="C60" i="27"/>
  <c r="G60" i="27" s="1"/>
  <c r="C59" i="27"/>
  <c r="C58" i="27"/>
  <c r="G58" i="27" s="1"/>
  <c r="C57" i="27"/>
  <c r="G57" i="27" s="1"/>
  <c r="C56" i="27"/>
  <c r="C55" i="27"/>
  <c r="G55" i="27" s="1"/>
  <c r="C54" i="27"/>
  <c r="G54" i="27" s="1"/>
  <c r="C53" i="27"/>
  <c r="G53" i="27" s="1"/>
  <c r="C47" i="27"/>
  <c r="G47" i="27" s="1"/>
  <c r="C46" i="27"/>
  <c r="G46" i="27" s="1"/>
  <c r="C45" i="27"/>
  <c r="G45" i="27" s="1"/>
  <c r="C44" i="27"/>
  <c r="G44" i="27" s="1"/>
  <c r="C43" i="27"/>
  <c r="G43" i="27" s="1"/>
  <c r="C42" i="27"/>
  <c r="G42" i="27" s="1"/>
  <c r="C41" i="27"/>
  <c r="G41" i="27" s="1"/>
  <c r="C40" i="27"/>
  <c r="G40" i="27" s="1"/>
  <c r="C39" i="27"/>
  <c r="G39" i="27" s="1"/>
  <c r="C38" i="27"/>
  <c r="G38" i="27" s="1"/>
  <c r="C37" i="27"/>
  <c r="G37" i="27" s="1"/>
  <c r="C22" i="27"/>
  <c r="G22" i="27" s="1"/>
  <c r="C23" i="27"/>
  <c r="G23" i="27" s="1"/>
  <c r="C24" i="27"/>
  <c r="G24" i="27" s="1"/>
  <c r="C25" i="27"/>
  <c r="G25" i="27" s="1"/>
  <c r="C26" i="27"/>
  <c r="G26" i="27" s="1"/>
  <c r="C27" i="27"/>
  <c r="G27" i="27" s="1"/>
  <c r="C28" i="27"/>
  <c r="G28" i="27" s="1"/>
  <c r="C29" i="27"/>
  <c r="G29" i="27" s="1"/>
  <c r="C30" i="27"/>
  <c r="G30" i="27" s="1"/>
  <c r="C31" i="27"/>
  <c r="G31" i="27" s="1"/>
  <c r="C21" i="27"/>
  <c r="G21" i="27" s="1"/>
  <c r="E13" i="9"/>
  <c r="L51" i="27"/>
  <c r="C29" i="6"/>
  <c r="M67" i="27"/>
  <c r="B81" i="28"/>
  <c r="K8" i="31" s="1"/>
  <c r="B83" i="28"/>
  <c r="F6" i="31" s="1"/>
  <c r="R59" i="31" s="1"/>
  <c r="W59" i="31" s="1"/>
  <c r="AB59" i="31" s="1"/>
  <c r="C32" i="1"/>
  <c r="C33" i="1"/>
  <c r="B34" i="1"/>
  <c r="C30" i="1"/>
  <c r="C29" i="1"/>
  <c r="E6" i="6"/>
  <c r="D9" i="6"/>
  <c r="D10" i="6"/>
  <c r="D11" i="6"/>
  <c r="D12" i="6"/>
  <c r="D13" i="6"/>
  <c r="D14" i="6"/>
  <c r="D15" i="6"/>
  <c r="D16" i="6"/>
  <c r="D17" i="6"/>
  <c r="D18" i="6"/>
  <c r="D19" i="6"/>
  <c r="D20" i="6"/>
  <c r="D21" i="6"/>
  <c r="D22" i="6"/>
  <c r="D23" i="6"/>
  <c r="D24" i="6"/>
  <c r="D8" i="6"/>
  <c r="I63" i="27"/>
  <c r="I62" i="27"/>
  <c r="I61" i="27"/>
  <c r="I60" i="27"/>
  <c r="I59" i="27"/>
  <c r="I58" i="27"/>
  <c r="I57" i="27"/>
  <c r="I56" i="27"/>
  <c r="I55" i="27"/>
  <c r="I54" i="27"/>
  <c r="I53" i="27"/>
  <c r="I52" i="27"/>
  <c r="I47" i="27"/>
  <c r="I46" i="27"/>
  <c r="I45" i="27"/>
  <c r="I44" i="27"/>
  <c r="I43" i="27"/>
  <c r="I42" i="27"/>
  <c r="I41" i="27"/>
  <c r="I40" i="27"/>
  <c r="I39" i="27"/>
  <c r="I38" i="27"/>
  <c r="I37" i="27"/>
  <c r="I36" i="27"/>
  <c r="E190" i="27"/>
  <c r="E174" i="27"/>
  <c r="E158" i="27"/>
  <c r="AK57" i="18"/>
  <c r="B26" i="25"/>
  <c r="E187" i="27"/>
  <c r="D187" i="27"/>
  <c r="E171" i="27"/>
  <c r="E64" i="27"/>
  <c r="F64" i="27"/>
  <c r="D64" i="27"/>
  <c r="E48" i="27"/>
  <c r="F48" i="27"/>
  <c r="D48" i="27"/>
  <c r="E32" i="27"/>
  <c r="F32" i="27"/>
  <c r="E117" i="27"/>
  <c r="D117" i="27"/>
  <c r="E101" i="27"/>
  <c r="D23" i="28"/>
  <c r="D24" i="28"/>
  <c r="D27" i="28"/>
  <c r="D28" i="28"/>
  <c r="E203" i="27"/>
  <c r="D203" i="27"/>
  <c r="E133" i="27"/>
  <c r="D133" i="27"/>
  <c r="I31" i="27"/>
  <c r="I30" i="27"/>
  <c r="I29" i="27"/>
  <c r="I28" i="27"/>
  <c r="I27" i="27"/>
  <c r="I26" i="27"/>
  <c r="I25" i="27"/>
  <c r="I24" i="27"/>
  <c r="I23" i="27"/>
  <c r="I22" i="27"/>
  <c r="I21" i="27"/>
  <c r="I20" i="27"/>
  <c r="C4" i="27"/>
  <c r="C3" i="27"/>
  <c r="C4" i="9"/>
  <c r="C5" i="9"/>
  <c r="C3" i="9"/>
  <c r="L7" i="17"/>
  <c r="M7" i="17"/>
  <c r="N7" i="17"/>
  <c r="L8" i="17"/>
  <c r="L24" i="17" s="1"/>
  <c r="L9" i="17"/>
  <c r="L16" i="17"/>
  <c r="L17" i="17"/>
  <c r="L18" i="17"/>
  <c r="L19" i="17"/>
  <c r="L20" i="17"/>
  <c r="L21" i="17"/>
  <c r="L22" i="17"/>
  <c r="M8" i="17"/>
  <c r="N8" i="17"/>
  <c r="M9" i="17"/>
  <c r="N9" i="17"/>
  <c r="M16" i="17"/>
  <c r="N16" i="17"/>
  <c r="M17" i="17"/>
  <c r="N17" i="17"/>
  <c r="M18" i="17"/>
  <c r="N18" i="17"/>
  <c r="M19" i="17"/>
  <c r="N19" i="17"/>
  <c r="M20" i="17"/>
  <c r="N20" i="17"/>
  <c r="M21" i="17"/>
  <c r="N21" i="17"/>
  <c r="M22" i="17"/>
  <c r="N22" i="17"/>
  <c r="I24" i="17"/>
  <c r="C31" i="1"/>
  <c r="F35" i="27"/>
  <c r="W72" i="31"/>
  <c r="A18" i="27"/>
  <c r="G19" i="27"/>
  <c r="G35" i="27"/>
  <c r="A50" i="27"/>
  <c r="E51" i="27"/>
  <c r="A34" i="27"/>
  <c r="F19" i="27"/>
  <c r="G67" i="27"/>
  <c r="V70" i="31"/>
  <c r="E19" i="27"/>
  <c r="E35" i="27"/>
  <c r="G51" i="27"/>
  <c r="A66" i="27"/>
  <c r="M35" i="27"/>
  <c r="B6" i="28"/>
  <c r="B10" i="28" s="1"/>
  <c r="F51" i="27"/>
  <c r="F67" i="27"/>
  <c r="E67" i="27"/>
  <c r="M51" i="27"/>
  <c r="P70" i="31"/>
  <c r="U70" i="31"/>
  <c r="U66" i="31"/>
  <c r="P72" i="31"/>
  <c r="V64" i="31"/>
  <c r="AA64" i="31" s="1"/>
  <c r="U68" i="31"/>
  <c r="P66" i="31"/>
  <c r="R74" i="31"/>
  <c r="W68" i="31"/>
  <c r="U74" i="31"/>
  <c r="P65" i="31"/>
  <c r="Q65" i="31"/>
  <c r="R69" i="31"/>
  <c r="O68" i="31"/>
  <c r="H12" i="31"/>
  <c r="D7" i="6"/>
  <c r="Q68" i="31"/>
  <c r="O64" i="31"/>
  <c r="H24" i="31"/>
  <c r="T72" i="31"/>
  <c r="H14" i="31"/>
  <c r="W73" i="31"/>
  <c r="T71" i="31"/>
  <c r="U65" i="31"/>
  <c r="R65" i="31"/>
  <c r="V65" i="31"/>
  <c r="AA65" i="31" s="1"/>
  <c r="U69" i="31"/>
  <c r="T73" i="31"/>
  <c r="P68" i="31"/>
  <c r="Z68" i="31" s="1"/>
  <c r="I12" i="31"/>
  <c r="P73" i="31"/>
  <c r="Q69" i="31"/>
  <c r="R73" i="31"/>
  <c r="T64" i="31"/>
  <c r="T68" i="31"/>
  <c r="O72" i="31"/>
  <c r="W69" i="31"/>
  <c r="O69" i="31"/>
  <c r="U73" i="31"/>
  <c r="P69" i="31"/>
  <c r="R68" i="31"/>
  <c r="V73" i="31"/>
  <c r="Q74" i="31"/>
  <c r="W63" i="31"/>
  <c r="U62" i="31"/>
  <c r="V74" i="31"/>
  <c r="O71" i="31"/>
  <c r="P74" i="31"/>
  <c r="Q70" i="31"/>
  <c r="AA70" i="31" s="1"/>
  <c r="T67" i="31"/>
  <c r="Y67" i="31" s="1"/>
  <c r="V66" i="31"/>
  <c r="AA66" i="31" s="1"/>
  <c r="Q66" i="31"/>
  <c r="R66" i="31"/>
  <c r="P63" i="31"/>
  <c r="T63" i="31"/>
  <c r="V67" i="31"/>
  <c r="W71" i="31"/>
  <c r="T66" i="31"/>
  <c r="O66" i="31"/>
  <c r="T70" i="31"/>
  <c r="O70" i="31"/>
  <c r="T74" i="31"/>
  <c r="O74" i="31"/>
  <c r="P67" i="31"/>
  <c r="P71" i="31"/>
  <c r="R63" i="31"/>
  <c r="Q63" i="31"/>
  <c r="P62" i="31"/>
  <c r="U71" i="31"/>
  <c r="O62" i="31"/>
  <c r="H11" i="31"/>
  <c r="Q67" i="31"/>
  <c r="R71" i="31"/>
  <c r="R62" i="31"/>
  <c r="R70" i="31"/>
  <c r="U67" i="31"/>
  <c r="V62" i="31"/>
  <c r="A205" i="27"/>
  <c r="H10" i="31"/>
  <c r="Y68" i="31"/>
  <c r="Y72" i="31"/>
  <c r="I24" i="31"/>
  <c r="H15" i="31"/>
  <c r="H16" i="31"/>
  <c r="I13" i="31"/>
  <c r="I11" i="31"/>
  <c r="J11" i="31"/>
  <c r="H18" i="31"/>
  <c r="J15" i="31"/>
  <c r="D2" i="18" l="1"/>
  <c r="D11" i="25"/>
  <c r="E11" i="25" s="1"/>
  <c r="O67" i="27"/>
  <c r="A157" i="27"/>
  <c r="J71" i="27"/>
  <c r="L67" i="27"/>
  <c r="O51" i="27"/>
  <c r="A189" i="27"/>
  <c r="L35" i="27"/>
  <c r="A173" i="27"/>
  <c r="B56" i="28"/>
  <c r="J8" i="31" s="1"/>
  <c r="O35" i="27"/>
  <c r="B222" i="27"/>
  <c r="B223" i="27" s="1"/>
  <c r="O72" i="27" s="1"/>
  <c r="F23" i="25"/>
  <c r="F8" i="25"/>
  <c r="G71" i="27"/>
  <c r="J57" i="27"/>
  <c r="J28" i="27"/>
  <c r="J53" i="27"/>
  <c r="H8" i="31"/>
  <c r="J54" i="27"/>
  <c r="F18" i="25"/>
  <c r="Y71" i="31"/>
  <c r="Z66" i="31"/>
  <c r="Z62" i="31"/>
  <c r="Y66" i="31"/>
  <c r="Y74" i="31"/>
  <c r="AB73" i="31"/>
  <c r="Z67" i="31"/>
  <c r="Y70" i="31"/>
  <c r="AB66" i="31"/>
  <c r="Z74" i="31"/>
  <c r="Z70" i="31"/>
  <c r="Z73" i="31"/>
  <c r="AB71" i="31"/>
  <c r="AA67" i="31"/>
  <c r="AB70" i="31"/>
  <c r="AA68" i="31"/>
  <c r="AB68" i="31"/>
  <c r="Z69" i="31"/>
  <c r="Z72" i="31"/>
  <c r="Z65" i="31"/>
  <c r="AB63" i="31"/>
  <c r="Y64" i="31"/>
  <c r="Z71" i="31"/>
  <c r="AB74" i="31"/>
  <c r="B13" i="25"/>
  <c r="D13" i="25" s="1"/>
  <c r="E13" i="25" s="1"/>
  <c r="C5" i="18"/>
  <c r="B12" i="25"/>
  <c r="D30" i="6"/>
  <c r="H5" i="17"/>
  <c r="J20" i="27"/>
  <c r="A103" i="27"/>
  <c r="J61" i="27"/>
  <c r="J43" i="27"/>
  <c r="J41" i="27"/>
  <c r="J25" i="27"/>
  <c r="J23" i="27"/>
  <c r="J24" i="27"/>
  <c r="J62" i="27"/>
  <c r="E120" i="27"/>
  <c r="B31" i="28"/>
  <c r="B35" i="28" s="1"/>
  <c r="I64" i="27"/>
  <c r="J75" i="27"/>
  <c r="J22" i="27"/>
  <c r="F17" i="25"/>
  <c r="J52" i="27"/>
  <c r="J55" i="27"/>
  <c r="J37" i="27"/>
  <c r="F12" i="25"/>
  <c r="J46" i="27"/>
  <c r="J58" i="27"/>
  <c r="A87" i="27"/>
  <c r="E104" i="27"/>
  <c r="F7" i="25"/>
  <c r="I48" i="27"/>
  <c r="J47" i="27"/>
  <c r="B152" i="27"/>
  <c r="B153" i="27" s="1"/>
  <c r="N58" i="27" s="1"/>
  <c r="I80" i="27"/>
  <c r="F11" i="25"/>
  <c r="F13" i="25"/>
  <c r="J30" i="27"/>
  <c r="J74" i="27"/>
  <c r="J44" i="27"/>
  <c r="J76" i="27"/>
  <c r="J36" i="27"/>
  <c r="C171" i="27"/>
  <c r="E136" i="27"/>
  <c r="J72" i="27"/>
  <c r="J40" i="27"/>
  <c r="F6" i="25"/>
  <c r="J73" i="27"/>
  <c r="J39" i="27"/>
  <c r="J60" i="27"/>
  <c r="J77" i="27"/>
  <c r="J59" i="27"/>
  <c r="J68" i="27"/>
  <c r="J38" i="27"/>
  <c r="J21" i="27"/>
  <c r="J70" i="27"/>
  <c r="F22" i="25"/>
  <c r="J27" i="27"/>
  <c r="J69" i="27"/>
  <c r="C117" i="27"/>
  <c r="F10" i="25"/>
  <c r="A135" i="27"/>
  <c r="N51" i="27"/>
  <c r="N19" i="27"/>
  <c r="J29" i="27"/>
  <c r="J78" i="27"/>
  <c r="J45" i="27"/>
  <c r="F9" i="25"/>
  <c r="J26" i="27"/>
  <c r="J79" i="27"/>
  <c r="N35" i="27"/>
  <c r="A119" i="27"/>
  <c r="N67" i="27"/>
  <c r="J56" i="27"/>
  <c r="G75" i="27"/>
  <c r="C6" i="18"/>
  <c r="C8" i="18"/>
  <c r="D4" i="6"/>
  <c r="B84" i="28" s="1"/>
  <c r="F7" i="31" s="1"/>
  <c r="R60" i="31" s="1"/>
  <c r="W60" i="31" s="1"/>
  <c r="AB60" i="31" s="1"/>
  <c r="C9" i="18"/>
  <c r="C7" i="18"/>
  <c r="D8" i="18"/>
  <c r="C10" i="18"/>
  <c r="D10" i="18"/>
  <c r="C2" i="18"/>
  <c r="B83" i="27" s="1"/>
  <c r="C101" i="27"/>
  <c r="O65" i="31"/>
  <c r="W65" i="31"/>
  <c r="AB65" i="31" s="1"/>
  <c r="T65" i="31"/>
  <c r="J31" i="27"/>
  <c r="N24" i="17"/>
  <c r="M24" i="17"/>
  <c r="AA74" i="31"/>
  <c r="C187" i="27"/>
  <c r="G63" i="27"/>
  <c r="J63" i="27"/>
  <c r="J42" i="27"/>
  <c r="B60" i="28"/>
  <c r="C80" i="27"/>
  <c r="G80" i="27" s="1"/>
  <c r="G59" i="27"/>
  <c r="C219" i="27"/>
  <c r="L36" i="27"/>
  <c r="T69" i="31"/>
  <c r="Y69" i="31" s="1"/>
  <c r="V69" i="31"/>
  <c r="C32" i="27"/>
  <c r="C133" i="27"/>
  <c r="AB69" i="31"/>
  <c r="Y62" i="31"/>
  <c r="C149" i="27"/>
  <c r="C64" i="27"/>
  <c r="G64" i="27" s="1"/>
  <c r="I32" i="27"/>
  <c r="F8" i="31"/>
  <c r="R61" i="31" s="1"/>
  <c r="W61" i="31" s="1"/>
  <c r="AB61" i="31" s="1"/>
  <c r="B85" i="28"/>
  <c r="G56" i="27"/>
  <c r="C48" i="27"/>
  <c r="G48" i="27" s="1"/>
  <c r="C203" i="27"/>
  <c r="L22" i="27"/>
  <c r="O73" i="31"/>
  <c r="Q73" i="31"/>
  <c r="AA73" i="31" s="1"/>
  <c r="AZ15" i="18"/>
  <c r="W67" i="31"/>
  <c r="Q62" i="31"/>
  <c r="Q71" i="31"/>
  <c r="R67" i="31"/>
  <c r="R64" i="31"/>
  <c r="V72" i="31"/>
  <c r="AA72" i="31" s="1"/>
  <c r="P64" i="31"/>
  <c r="U64" i="31"/>
  <c r="R72" i="31"/>
  <c r="AZ11" i="18"/>
  <c r="G72" i="27"/>
  <c r="W62" i="31"/>
  <c r="U63" i="31"/>
  <c r="O63" i="31"/>
  <c r="O75" i="31" s="1"/>
  <c r="AI14" i="18"/>
  <c r="B99" i="28" l="1"/>
  <c r="B101" i="28" s="1"/>
  <c r="B102" i="28" s="1"/>
  <c r="B103" i="28" s="1"/>
  <c r="D12" i="25"/>
  <c r="E12" i="25" s="1"/>
  <c r="L19" i="27"/>
  <c r="K5" i="30"/>
  <c r="D206" i="27"/>
  <c r="D158" i="27"/>
  <c r="B58" i="28"/>
  <c r="G5" i="17" s="1"/>
  <c r="D190" i="27"/>
  <c r="D174" i="27"/>
  <c r="I8" i="31"/>
  <c r="F24" i="25"/>
  <c r="F19" i="25"/>
  <c r="B8" i="25"/>
  <c r="D8" i="25" s="1"/>
  <c r="E8" i="25" s="1"/>
  <c r="O22" i="27"/>
  <c r="W75" i="31"/>
  <c r="T75" i="31"/>
  <c r="E6" i="31"/>
  <c r="Q59" i="31" s="1"/>
  <c r="V59" i="31" s="1"/>
  <c r="AA59" i="31" s="1"/>
  <c r="O61" i="27"/>
  <c r="O44" i="27"/>
  <c r="O25" i="27"/>
  <c r="O78" i="27"/>
  <c r="K3" i="30"/>
  <c r="B84" i="27"/>
  <c r="P23" i="27" s="1"/>
  <c r="D19" i="27"/>
  <c r="J67" i="27"/>
  <c r="D35" i="27"/>
  <c r="B8" i="28"/>
  <c r="C8" i="31" s="1"/>
  <c r="O61" i="31" s="1"/>
  <c r="T61" i="31" s="1"/>
  <c r="Y61" i="31" s="1"/>
  <c r="D67" i="27"/>
  <c r="J19" i="27"/>
  <c r="N78" i="27"/>
  <c r="N77" i="27"/>
  <c r="O36" i="27"/>
  <c r="O26" i="27"/>
  <c r="O21" i="27"/>
  <c r="N28" i="27"/>
  <c r="N70" i="27"/>
  <c r="O24" i="27"/>
  <c r="O58" i="27"/>
  <c r="O68" i="27"/>
  <c r="O73" i="27"/>
  <c r="O46" i="27"/>
  <c r="O57" i="27"/>
  <c r="O40" i="27"/>
  <c r="O76" i="27"/>
  <c r="B33" i="28"/>
  <c r="D6" i="31" s="1"/>
  <c r="P59" i="31" s="1"/>
  <c r="U59" i="31" s="1"/>
  <c r="Z59" i="31" s="1"/>
  <c r="N59" i="27"/>
  <c r="O43" i="27"/>
  <c r="O75" i="27"/>
  <c r="O39" i="27"/>
  <c r="O23" i="27"/>
  <c r="O45" i="27"/>
  <c r="N63" i="27"/>
  <c r="O20" i="27"/>
  <c r="O41" i="27"/>
  <c r="N30" i="27"/>
  <c r="O30" i="27"/>
  <c r="O29" i="27"/>
  <c r="O52" i="27"/>
  <c r="O54" i="27"/>
  <c r="O28" i="27"/>
  <c r="O53" i="27"/>
  <c r="O79" i="27"/>
  <c r="O63" i="27"/>
  <c r="O27" i="27"/>
  <c r="O37" i="27"/>
  <c r="O42" i="27"/>
  <c r="O60" i="27"/>
  <c r="O62" i="27"/>
  <c r="N45" i="27"/>
  <c r="N39" i="27"/>
  <c r="O70" i="27"/>
  <c r="O77" i="27"/>
  <c r="O69" i="27"/>
  <c r="O59" i="27"/>
  <c r="O31" i="27"/>
  <c r="O55" i="27"/>
  <c r="O74" i="27"/>
  <c r="N71" i="27"/>
  <c r="N62" i="27"/>
  <c r="B59" i="28"/>
  <c r="E7" i="31" s="1"/>
  <c r="Q60" i="31" s="1"/>
  <c r="V60" i="31" s="1"/>
  <c r="AA60" i="31" s="1"/>
  <c r="O38" i="27"/>
  <c r="O47" i="27"/>
  <c r="O56" i="27"/>
  <c r="D104" i="27"/>
  <c r="O71" i="27"/>
  <c r="F14" i="25"/>
  <c r="B9" i="25"/>
  <c r="N42" i="27"/>
  <c r="N20" i="27"/>
  <c r="B6" i="25"/>
  <c r="B24" i="28" s="1"/>
  <c r="N53" i="27"/>
  <c r="N76" i="27"/>
  <c r="N36" i="27"/>
  <c r="N41" i="27"/>
  <c r="K35" i="27"/>
  <c r="N44" i="27"/>
  <c r="N79" i="27"/>
  <c r="N54" i="27"/>
  <c r="B10" i="25"/>
  <c r="D10" i="25" s="1"/>
  <c r="N55" i="27"/>
  <c r="N56" i="27"/>
  <c r="N38" i="27"/>
  <c r="N72" i="27"/>
  <c r="N46" i="27"/>
  <c r="N75" i="27"/>
  <c r="D136" i="27"/>
  <c r="K51" i="27"/>
  <c r="N47" i="27"/>
  <c r="J51" i="27"/>
  <c r="B23" i="25"/>
  <c r="D23" i="25" s="1"/>
  <c r="E23" i="25" s="1"/>
  <c r="N21" i="27"/>
  <c r="N37" i="27"/>
  <c r="N31" i="27"/>
  <c r="N68" i="27"/>
  <c r="N43" i="27"/>
  <c r="N60" i="27"/>
  <c r="N26" i="27"/>
  <c r="N40" i="27"/>
  <c r="N27" i="27"/>
  <c r="K67" i="27"/>
  <c r="B7" i="25"/>
  <c r="B49" i="28" s="1"/>
  <c r="B22" i="25"/>
  <c r="D22" i="25" s="1"/>
  <c r="E22" i="25" s="1"/>
  <c r="N29" i="27"/>
  <c r="N24" i="27"/>
  <c r="N23" i="27"/>
  <c r="N25" i="27"/>
  <c r="N73" i="27"/>
  <c r="D120" i="27"/>
  <c r="B34" i="28"/>
  <c r="D7" i="31" s="1"/>
  <c r="P60" i="31" s="1"/>
  <c r="U60" i="31" s="1"/>
  <c r="Z60" i="31" s="1"/>
  <c r="K19" i="27"/>
  <c r="N52" i="27"/>
  <c r="N22" i="27"/>
  <c r="N74" i="27"/>
  <c r="K4" i="30"/>
  <c r="N57" i="27"/>
  <c r="J35" i="27"/>
  <c r="D51" i="27"/>
  <c r="N61" i="27"/>
  <c r="B17" i="25"/>
  <c r="D17" i="25" s="1"/>
  <c r="E17" i="25" s="1"/>
  <c r="N69" i="27"/>
  <c r="D88" i="27"/>
  <c r="C6" i="31"/>
  <c r="O59" i="31" s="1"/>
  <c r="T59" i="31" s="1"/>
  <c r="Y59" i="31" s="1"/>
  <c r="AB64" i="31"/>
  <c r="R75" i="31"/>
  <c r="Y73" i="31"/>
  <c r="Y65" i="31"/>
  <c r="AB67" i="31"/>
  <c r="V75" i="31"/>
  <c r="AA71" i="31"/>
  <c r="Z63" i="31"/>
  <c r="U75" i="31"/>
  <c r="Q75" i="31"/>
  <c r="AA62" i="31"/>
  <c r="AB72" i="31"/>
  <c r="B21" i="25"/>
  <c r="B16" i="25"/>
  <c r="B5" i="25"/>
  <c r="Z64" i="31"/>
  <c r="P75" i="31"/>
  <c r="Y63" i="31"/>
  <c r="B18" i="25"/>
  <c r="AB62" i="31"/>
  <c r="AA69" i="31"/>
  <c r="F45" i="31" l="1"/>
  <c r="K43" i="31" s="1"/>
  <c r="E8" i="31"/>
  <c r="Q61" i="31" s="1"/>
  <c r="V61" i="31" s="1"/>
  <c r="AA61" i="31" s="1"/>
  <c r="B30" i="25"/>
  <c r="B74" i="28"/>
  <c r="E45" i="31" s="1"/>
  <c r="J43" i="31" s="1"/>
  <c r="E5" i="17"/>
  <c r="M36" i="27"/>
  <c r="M54" i="27"/>
  <c r="P57" i="27"/>
  <c r="M53" i="27"/>
  <c r="M73" i="27"/>
  <c r="B9" i="28"/>
  <c r="E11" i="28" s="1"/>
  <c r="P72" i="27"/>
  <c r="P76" i="27"/>
  <c r="M52" i="27"/>
  <c r="P61" i="27"/>
  <c r="M29" i="27"/>
  <c r="P31" i="27"/>
  <c r="M37" i="27"/>
  <c r="P25" i="27"/>
  <c r="P54" i="27"/>
  <c r="P37" i="27"/>
  <c r="M57" i="27"/>
  <c r="M76" i="27"/>
  <c r="M77" i="27"/>
  <c r="M21" i="27"/>
  <c r="M43" i="27"/>
  <c r="P43" i="27"/>
  <c r="P42" i="27"/>
  <c r="M31" i="27"/>
  <c r="P77" i="27"/>
  <c r="P62" i="27"/>
  <c r="P79" i="27"/>
  <c r="M71" i="27"/>
  <c r="M39" i="27"/>
  <c r="D7" i="25"/>
  <c r="E7" i="25" s="1"/>
  <c r="M22" i="27"/>
  <c r="M68" i="27"/>
  <c r="P59" i="27"/>
  <c r="M20" i="27"/>
  <c r="M60" i="27"/>
  <c r="P70" i="27"/>
  <c r="P30" i="27"/>
  <c r="M42" i="27"/>
  <c r="P55" i="27"/>
  <c r="P36" i="27"/>
  <c r="P48" i="27" s="1"/>
  <c r="P29" i="27"/>
  <c r="P47" i="27"/>
  <c r="P53" i="27"/>
  <c r="M62" i="27"/>
  <c r="M70" i="27"/>
  <c r="P78" i="27"/>
  <c r="M72" i="27"/>
  <c r="M44" i="27"/>
  <c r="M24" i="27"/>
  <c r="M58" i="27"/>
  <c r="P63" i="27"/>
  <c r="D9" i="25"/>
  <c r="E9" i="25" s="1"/>
  <c r="M74" i="27"/>
  <c r="M30" i="27"/>
  <c r="P40" i="27"/>
  <c r="M55" i="27"/>
  <c r="M63" i="27"/>
  <c r="M40" i="27"/>
  <c r="P45" i="27"/>
  <c r="E10" i="25"/>
  <c r="M79" i="27"/>
  <c r="M69" i="27"/>
  <c r="M46" i="27"/>
  <c r="M27" i="27"/>
  <c r="M75" i="27"/>
  <c r="M59" i="27"/>
  <c r="M28" i="27"/>
  <c r="M26" i="27"/>
  <c r="M25" i="27"/>
  <c r="M56" i="27"/>
  <c r="M23" i="27"/>
  <c r="D6" i="25"/>
  <c r="E6" i="25" s="1"/>
  <c r="P44" i="27"/>
  <c r="M47" i="27"/>
  <c r="M38" i="27"/>
  <c r="M45" i="27"/>
  <c r="P56" i="27"/>
  <c r="M78" i="27"/>
  <c r="Y75" i="31"/>
  <c r="AB75" i="31"/>
  <c r="AA75" i="31"/>
  <c r="D8" i="31"/>
  <c r="P61" i="31" s="1"/>
  <c r="U61" i="31" s="1"/>
  <c r="Z61" i="31" s="1"/>
  <c r="P38" i="27"/>
  <c r="P20" i="27"/>
  <c r="P69" i="27"/>
  <c r="P75" i="27"/>
  <c r="P58" i="27"/>
  <c r="P52" i="27"/>
  <c r="P64" i="27" s="1"/>
  <c r="P73" i="27"/>
  <c r="P39" i="27"/>
  <c r="P21" i="27"/>
  <c r="P41" i="27"/>
  <c r="F5" i="17"/>
  <c r="M61" i="27"/>
  <c r="P22" i="27"/>
  <c r="P28" i="27"/>
  <c r="P68" i="27"/>
  <c r="P80" i="27" s="1"/>
  <c r="P74" i="27"/>
  <c r="P60" i="27"/>
  <c r="P71" i="27"/>
  <c r="P26" i="27"/>
  <c r="P46" i="27"/>
  <c r="P24" i="27"/>
  <c r="M41" i="27"/>
  <c r="P27" i="27"/>
  <c r="E18" i="28"/>
  <c r="E16" i="28"/>
  <c r="E19" i="28"/>
  <c r="E24" i="25"/>
  <c r="C45" i="31"/>
  <c r="B26" i="28"/>
  <c r="B27" i="28" s="1"/>
  <c r="B28" i="28" s="1"/>
  <c r="Z75" i="31"/>
  <c r="D45" i="31"/>
  <c r="I43" i="31" s="1"/>
  <c r="B51" i="28"/>
  <c r="B52" i="28" s="1"/>
  <c r="B53" i="28" s="1"/>
  <c r="D18" i="25"/>
  <c r="E18" i="25" s="1"/>
  <c r="E19" i="25" s="1"/>
  <c r="B76" i="28" l="1"/>
  <c r="B77" i="28" s="1"/>
  <c r="B78" i="28" s="1"/>
  <c r="E12" i="28"/>
  <c r="E22" i="28"/>
  <c r="E14" i="28"/>
  <c r="E15" i="28"/>
  <c r="E14" i="25"/>
  <c r="B51" i="31" s="1"/>
  <c r="E20" i="28"/>
  <c r="E17" i="28"/>
  <c r="E25" i="28"/>
  <c r="C7" i="31"/>
  <c r="G45" i="31" s="1"/>
  <c r="E13" i="28"/>
  <c r="E21" i="28"/>
  <c r="P32" i="27"/>
  <c r="H43" i="31"/>
  <c r="B28" i="25" l="1"/>
  <c r="B52" i="31" s="1"/>
  <c r="B29" i="25"/>
  <c r="E24" i="28"/>
  <c r="E26" i="28" s="1"/>
  <c r="E23" i="28"/>
  <c r="F15" i="28" s="1"/>
  <c r="G18" i="31"/>
  <c r="L18" i="31" s="1"/>
  <c r="G11" i="31"/>
  <c r="L11" i="31" s="1"/>
  <c r="G12" i="31"/>
  <c r="L12" i="31" s="1"/>
  <c r="G29" i="31"/>
  <c r="L29" i="31" s="1"/>
  <c r="G36" i="31"/>
  <c r="L36" i="31" s="1"/>
  <c r="G40" i="31"/>
  <c r="L40" i="31" s="1"/>
  <c r="G22" i="31"/>
  <c r="L22" i="31" s="1"/>
  <c r="G28" i="31"/>
  <c r="L28" i="31" s="1"/>
  <c r="G25" i="31"/>
  <c r="L25" i="31" s="1"/>
  <c r="G34" i="31"/>
  <c r="L34" i="31" s="1"/>
  <c r="G19" i="31"/>
  <c r="L19" i="31" s="1"/>
  <c r="G23" i="31"/>
  <c r="L23" i="31" s="1"/>
  <c r="O60" i="31"/>
  <c r="G10" i="31"/>
  <c r="G17" i="31"/>
  <c r="L17" i="31" s="1"/>
  <c r="G20" i="31"/>
  <c r="L20" i="31" s="1"/>
  <c r="G15" i="31"/>
  <c r="L15" i="31" s="1"/>
  <c r="G24" i="31"/>
  <c r="L24" i="31" s="1"/>
  <c r="G27" i="31"/>
  <c r="L27" i="31" s="1"/>
  <c r="G21" i="31"/>
  <c r="L21" i="31" s="1"/>
  <c r="G32" i="31"/>
  <c r="L32" i="31" s="1"/>
  <c r="G35" i="31"/>
  <c r="L35" i="31" s="1"/>
  <c r="G16" i="31"/>
  <c r="L16" i="31" s="1"/>
  <c r="G14" i="31"/>
  <c r="L14" i="31" s="1"/>
  <c r="G33" i="31"/>
  <c r="L33" i="31" s="1"/>
  <c r="G31" i="31"/>
  <c r="L31" i="31" s="1"/>
  <c r="G37" i="31"/>
  <c r="L37" i="31" s="1"/>
  <c r="G44" i="31"/>
  <c r="G13" i="31"/>
  <c r="L13" i="31" s="1"/>
  <c r="G41" i="31"/>
  <c r="L41" i="31" s="1"/>
  <c r="G42" i="31"/>
  <c r="L42" i="31" s="1"/>
  <c r="G39" i="31"/>
  <c r="L39" i="31" s="1"/>
  <c r="G30" i="31"/>
  <c r="L30" i="31" s="1"/>
  <c r="G38" i="31"/>
  <c r="L38" i="31" s="1"/>
  <c r="F20" i="28"/>
  <c r="F22" i="28"/>
  <c r="E27" i="28" l="1"/>
  <c r="E28" i="28" s="1"/>
  <c r="F18" i="28"/>
  <c r="F14" i="28"/>
  <c r="F16" i="28"/>
  <c r="F11" i="28"/>
  <c r="F23" i="28" s="1"/>
  <c r="F17" i="28"/>
  <c r="F12" i="28"/>
  <c r="F19" i="28"/>
  <c r="F13" i="28"/>
  <c r="F21" i="28"/>
  <c r="L10" i="31"/>
  <c r="G43" i="31"/>
  <c r="S71" i="31"/>
  <c r="S73" i="31"/>
  <c r="S74" i="31"/>
  <c r="S69" i="31"/>
  <c r="S70" i="31"/>
  <c r="S64" i="31"/>
  <c r="S68" i="31"/>
  <c r="S67" i="31"/>
  <c r="S62" i="31"/>
  <c r="S72" i="31"/>
  <c r="T60" i="31"/>
  <c r="S66" i="31"/>
  <c r="S63" i="31"/>
  <c r="S65" i="31"/>
  <c r="S75" i="31" l="1"/>
  <c r="B53" i="31"/>
  <c r="B54" i="31" s="1"/>
  <c r="B55" i="31" s="1"/>
  <c r="L43" i="31"/>
  <c r="AC65" i="31"/>
  <c r="AC69" i="31"/>
  <c r="AC68" i="31"/>
  <c r="AC66" i="31"/>
  <c r="AC62" i="31"/>
  <c r="X73" i="31"/>
  <c r="X62" i="31"/>
  <c r="Y60" i="31"/>
  <c r="AC72" i="31"/>
  <c r="X72" i="31"/>
  <c r="X71" i="31"/>
  <c r="AC67" i="31"/>
  <c r="AC63" i="31"/>
  <c r="AC64" i="31"/>
  <c r="X74" i="31"/>
  <c r="X63" i="31"/>
  <c r="AC71" i="31"/>
  <c r="X65" i="31"/>
  <c r="X68" i="31"/>
  <c r="AC70" i="31"/>
  <c r="AC73" i="31"/>
  <c r="AC74" i="31"/>
  <c r="X70" i="31"/>
  <c r="X67" i="31"/>
  <c r="X66" i="31"/>
  <c r="X69" i="31"/>
  <c r="X64" i="31"/>
  <c r="AC75" i="31" l="1"/>
  <c r="X75" i="31"/>
  <c r="J54" i="31"/>
  <c r="J55" i="31"/>
  <c r="J51" i="31"/>
  <c r="J5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 Kelsey</author>
  </authors>
  <commentList>
    <comment ref="A28" authorId="0" shapeId="0" xr:uid="{00000000-0006-0000-0100-000001000000}">
      <text>
        <r>
          <rPr>
            <sz val="9"/>
            <color indexed="81"/>
            <rFont val="Tahoma"/>
            <family val="2"/>
          </rPr>
          <t>Insert additional rows as needed.
Matches "Occupancy Class" in BEDES</t>
        </r>
      </text>
    </comment>
    <comment ref="B44" authorId="0" shapeId="0" xr:uid="{00000000-0006-0000-0100-000002000000}">
      <text>
        <r>
          <rPr>
            <sz val="9"/>
            <color indexed="81"/>
            <rFont val="Tahoma"/>
            <family val="2"/>
          </rPr>
          <t>Identifier(s) of utility accounts.</t>
        </r>
      </text>
    </comment>
    <comment ref="E44" authorId="0" shapeId="0" xr:uid="{00000000-0006-0000-0100-000003000000}">
      <text>
        <r>
          <rPr>
            <sz val="9"/>
            <color indexed="81"/>
            <rFont val="Tahoma"/>
            <family val="2"/>
          </rPr>
          <t xml:space="preserve">Direct metering (Tenants directly metered)
Master meter without sub-metering (Tenants not directly metered or sub-metered)
Master meter with sub-metering (Tenants sub-metered by building owner)
Combination 
Unknown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Jim Kelsey</author>
    <author>Paul Mathew</author>
  </authors>
  <commentList>
    <comment ref="E32" authorId="0" shapeId="0" xr:uid="{00000000-0006-0000-0200-000001000000}">
      <text>
        <r>
          <rPr>
            <sz val="9"/>
            <color indexed="81"/>
            <rFont val="Tahoma"/>
            <family val="2"/>
          </rPr>
          <t>Maximum of above values</t>
        </r>
      </text>
    </comment>
    <comment ref="E48" authorId="1" shapeId="0" xr:uid="{00000000-0006-0000-0200-000002000000}">
      <text>
        <r>
          <rPr>
            <sz val="9"/>
            <color indexed="81"/>
            <rFont val="Arial"/>
            <family val="2"/>
          </rPr>
          <t>Maximum of above values</t>
        </r>
      </text>
    </comment>
    <comment ref="E64" authorId="1" shapeId="0" xr:uid="{00000000-0006-0000-0200-000003000000}">
      <text>
        <r>
          <rPr>
            <sz val="9"/>
            <color indexed="81"/>
            <rFont val="Arial"/>
            <family val="2"/>
          </rPr>
          <t>Maximum of above values</t>
        </r>
      </text>
    </comment>
    <comment ref="E80" authorId="1" shapeId="0" xr:uid="{00000000-0006-0000-0200-000004000000}">
      <text>
        <r>
          <rPr>
            <sz val="9"/>
            <color indexed="81"/>
            <rFont val="Arial"/>
            <family val="2"/>
          </rPr>
          <t>Maximum of above values</t>
        </r>
      </text>
    </comment>
    <comment ref="B83" authorId="0" shapeId="0" xr:uid="{00000000-0006-0000-0200-000005000000}">
      <text>
        <r>
          <rPr>
            <sz val="9"/>
            <color indexed="81"/>
            <rFont val="Tahoma"/>
            <family val="2"/>
          </rPr>
          <t>Note: this forumula may be overriden if other units are used.</t>
        </r>
      </text>
    </comment>
    <comment ref="B84" authorId="0" shapeId="0" xr:uid="{00000000-0006-0000-0200-000006000000}">
      <text>
        <r>
          <rPr>
            <sz val="9"/>
            <color indexed="81"/>
            <rFont val="Tahoma"/>
            <family val="2"/>
          </rPr>
          <t>Note: this forumula may be overriden if other units are used.</t>
        </r>
      </text>
    </comment>
    <comment ref="B152" authorId="0" shapeId="0" xr:uid="{00000000-0006-0000-0200-000007000000}">
      <text>
        <r>
          <rPr>
            <sz val="9"/>
            <color indexed="81"/>
            <rFont val="Tahoma"/>
            <family val="2"/>
          </rPr>
          <t>Note: this forumula may be overriden if other units are used.</t>
        </r>
      </text>
    </comment>
    <comment ref="B153" authorId="0" shapeId="0" xr:uid="{00000000-0006-0000-0200-000008000000}">
      <text>
        <r>
          <rPr>
            <sz val="9"/>
            <color indexed="81"/>
            <rFont val="Tahoma"/>
            <family val="2"/>
          </rPr>
          <t>Note: this forumula may be overriden if other units are used.</t>
        </r>
      </text>
    </comment>
    <comment ref="B222" authorId="0" shapeId="0" xr:uid="{00000000-0006-0000-0200-000009000000}">
      <text>
        <r>
          <rPr>
            <sz val="9"/>
            <color indexed="81"/>
            <rFont val="Tahoma"/>
            <family val="2"/>
          </rPr>
          <t>Note: this forumula may be overriden if other units are used.</t>
        </r>
      </text>
    </comment>
    <comment ref="B223" authorId="0" shapeId="0" xr:uid="{00000000-0006-0000-0200-00000A000000}">
      <text>
        <r>
          <rPr>
            <sz val="9"/>
            <color indexed="81"/>
            <rFont val="Tahoma"/>
            <family val="2"/>
          </rPr>
          <t>Note: this forumula may be overriden if other units are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Ben O'Donnell</author>
    <author>Jim Kelsey</author>
  </authors>
  <commentList>
    <comment ref="B11" authorId="0" shapeId="0" xr:uid="{00000000-0006-0000-0500-000001000000}">
      <text>
        <r>
          <rPr>
            <sz val="9"/>
            <color indexed="81"/>
            <rFont val="Tahoma"/>
            <family val="2"/>
          </rPr>
          <t>User should make sure that the usage entered for Oil represents approximately 1 year's worth of usage.</t>
        </r>
      </text>
    </comment>
    <comment ref="B12" authorId="0" shapeId="0" xr:uid="{00000000-0006-0000-0500-000002000000}">
      <text>
        <r>
          <rPr>
            <sz val="9"/>
            <color indexed="81"/>
            <rFont val="Tahoma"/>
            <family val="2"/>
          </rPr>
          <t>User should make sure that the usage entered for Propane represents approximately 1 year's worth of usage.</t>
        </r>
      </text>
    </comment>
    <comment ref="B13" authorId="0" shapeId="0" xr:uid="{00000000-0006-0000-0500-000003000000}">
      <text>
        <r>
          <rPr>
            <sz val="9"/>
            <color indexed="81"/>
            <rFont val="Tahoma"/>
            <family val="2"/>
          </rPr>
          <t>User should make sure that the usage entered for Coal represents approximately 1 year's worth of usage.</t>
        </r>
      </text>
    </comment>
    <comment ref="E25" authorId="1" shapeId="0" xr:uid="{00000000-0006-0000-0500-000004000000}">
      <text>
        <r>
          <rPr>
            <b/>
            <sz val="9"/>
            <color indexed="81"/>
            <rFont val="Tahoma"/>
            <family val="2"/>
          </rPr>
          <t xml:space="preserve">User input if needed. </t>
        </r>
        <r>
          <rPr>
            <sz val="9"/>
            <color indexed="81"/>
            <rFont val="Tahoma"/>
            <family val="2"/>
          </rPr>
          <t>E</t>
        </r>
        <r>
          <rPr>
            <vertAlign val="subscript"/>
            <sz val="9"/>
            <color indexed="81"/>
            <rFont val="Tahoma"/>
            <family val="2"/>
          </rPr>
          <t>S</t>
        </r>
        <r>
          <rPr>
            <sz val="9"/>
            <color indexed="81"/>
            <rFont val="Tahoma"/>
            <family val="2"/>
          </rPr>
          <t xml:space="preserve"> is the net increase in stored energy on site. Unusual for most sites. Example use would be net increase in stored coal or propane for the year.</t>
        </r>
      </text>
    </comment>
    <comment ref="A28" authorId="1" shapeId="0" xr:uid="{00000000-0006-0000-0500-000005000000}">
      <text>
        <r>
          <rPr>
            <sz val="9"/>
            <color indexed="81"/>
            <rFont val="Tahoma"/>
            <family val="2"/>
          </rPr>
          <t>EUI SITE will be lower than EUI BLD if renewables produce power (electric or thermal) on site.</t>
        </r>
      </text>
    </comment>
    <comment ref="A29" authorId="1" shapeId="0" xr:uid="{386F7497-5307-4087-8B69-A9DDC7C5C707}">
      <text>
        <r>
          <rPr>
            <sz val="9"/>
            <color indexed="81"/>
            <rFont val="Tahoma"/>
            <family val="2"/>
          </rPr>
          <t>EUI SITE will be lower than EUI BLD if renewables produce power (electric or thermal) on site.</t>
        </r>
      </text>
    </comment>
    <comment ref="A34" authorId="1" shapeId="0" xr:uid="{00000000-0006-0000-0500-000007000000}">
      <text>
        <r>
          <rPr>
            <sz val="9"/>
            <color indexed="81"/>
            <rFont val="Tahoma"/>
            <family val="2"/>
          </rPr>
          <t>Comparison EUI (required)</t>
        </r>
      </text>
    </comment>
    <comment ref="A35" authorId="1" shapeId="0" xr:uid="{00000000-0006-0000-0500-000008000000}">
      <text>
        <r>
          <rPr>
            <sz val="9"/>
            <color indexed="81"/>
            <rFont val="Tahoma"/>
            <family val="2"/>
          </rPr>
          <t>Goal developed with Owners Rep</t>
        </r>
      </text>
    </comment>
    <comment ref="A36" authorId="1" shapeId="0" xr:uid="{00000000-0006-0000-0500-000009000000}">
      <text>
        <r>
          <rPr>
            <sz val="9"/>
            <color indexed="81"/>
            <rFont val="Tahoma"/>
            <family val="2"/>
          </rPr>
          <t>Goal developed with Owners Rep</t>
        </r>
      </text>
    </comment>
    <comment ref="A37" authorId="1" shapeId="0" xr:uid="{00000000-0006-0000-0500-00000A000000}">
      <text>
        <r>
          <rPr>
            <sz val="9"/>
            <color indexed="81"/>
            <rFont val="Tahoma"/>
            <family val="2"/>
          </rPr>
          <t>Goal developed with Owners Rep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Jim Kelsey</author>
  </authors>
  <commentList>
    <comment ref="A1" authorId="0" shapeId="0" xr:uid="{00000000-0006-0000-0400-000001000000}">
      <text>
        <r>
          <rPr>
            <b/>
            <sz val="9"/>
            <color indexed="81"/>
            <rFont val="Tahoma"/>
            <family val="2"/>
          </rPr>
          <t>Jim Kelsey:</t>
        </r>
        <r>
          <rPr>
            <sz val="9"/>
            <color indexed="81"/>
            <rFont val="Tahoma"/>
            <family val="2"/>
          </rPr>
          <t xml:space="preserve">
This list from ENERGY STAR</t>
        </r>
      </text>
    </comment>
    <comment ref="K1" authorId="0" shapeId="0" xr:uid="{00000000-0006-0000-0400-000002000000}">
      <text>
        <r>
          <rPr>
            <b/>
            <sz val="9"/>
            <color indexed="81"/>
            <rFont val="Tahoma"/>
            <family val="2"/>
          </rPr>
          <t>Jim Kelsey:</t>
        </r>
        <r>
          <rPr>
            <sz val="9"/>
            <color indexed="81"/>
            <rFont val="Tahoma"/>
            <family val="2"/>
          </rPr>
          <t xml:space="preserve">
Not yet implemented</t>
        </r>
      </text>
    </comment>
    <comment ref="L1" authorId="0" shapeId="0" xr:uid="{00000000-0006-0000-0400-000003000000}">
      <text>
        <r>
          <rPr>
            <b/>
            <sz val="9"/>
            <color indexed="81"/>
            <rFont val="Tahoma"/>
            <family val="2"/>
          </rPr>
          <t>Jim Kelsey:</t>
        </r>
        <r>
          <rPr>
            <sz val="9"/>
            <color indexed="81"/>
            <rFont val="Tahoma"/>
            <family val="2"/>
          </rPr>
          <t xml:space="preserve">
This list consistent with ASHRAE Std 105</t>
        </r>
      </text>
    </comment>
    <comment ref="P1" authorId="0" shapeId="0" xr:uid="{00000000-0006-0000-0400-000004000000}">
      <text>
        <r>
          <rPr>
            <b/>
            <sz val="9"/>
            <color indexed="81"/>
            <rFont val="Tahoma"/>
            <family val="2"/>
          </rPr>
          <t>Jim Kelsey:</t>
        </r>
        <r>
          <rPr>
            <sz val="9"/>
            <color indexed="81"/>
            <rFont val="Tahoma"/>
            <family val="2"/>
          </rPr>
          <t xml:space="preserve">
[compatible with DOE asset score, from BuildingSync enumerations]</t>
        </r>
      </text>
    </comment>
    <comment ref="AK1" authorId="0" shapeId="0" xr:uid="{00000000-0006-0000-0400-000005000000}">
      <text>
        <r>
          <rPr>
            <b/>
            <sz val="9"/>
            <color indexed="81"/>
            <rFont val="Tahoma"/>
            <family val="2"/>
          </rPr>
          <t>Jim Kelsey:</t>
        </r>
        <r>
          <rPr>
            <sz val="9"/>
            <color indexed="81"/>
            <rFont val="Tahoma"/>
            <family val="2"/>
          </rPr>
          <t xml:space="preserve">
From 5.4.4.1</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Ben O'Donnell</author>
  </authors>
  <commentList>
    <comment ref="E3" authorId="0" shapeId="0" xr:uid="{00000000-0006-0000-0800-000001000000}">
      <text>
        <r>
          <rPr>
            <sz val="9"/>
            <color indexed="81"/>
            <rFont val="Tahoma"/>
            <family val="2"/>
          </rPr>
          <t>Enter Low, Medium, High, etc.</t>
        </r>
      </text>
    </comment>
    <comment ref="F3" authorId="0" shapeId="0" xr:uid="{00000000-0006-0000-0800-000002000000}">
      <text>
        <r>
          <rPr>
            <sz val="9"/>
            <color indexed="81"/>
            <rFont val="Tahoma"/>
            <family val="2"/>
          </rPr>
          <t>Enter Low, Medium, High, etc.</t>
        </r>
      </text>
    </comment>
    <comment ref="G3" authorId="0" shapeId="0" xr:uid="{00000000-0006-0000-0800-000003000000}">
      <text>
        <r>
          <rPr>
            <sz val="9"/>
            <color indexed="81"/>
            <rFont val="Tahoma"/>
            <family val="2"/>
          </rPr>
          <t>Enter Low, Medium, High, etc.</t>
        </r>
      </text>
    </comment>
    <comment ref="H3" authorId="0" shapeId="0" xr:uid="{00000000-0006-0000-0800-000004000000}">
      <text>
        <r>
          <rPr>
            <sz val="9"/>
            <color indexed="81"/>
            <rFont val="Tahoma"/>
            <family val="2"/>
          </rPr>
          <t>Enter Low, Medium, High, etc.</t>
        </r>
      </text>
    </comment>
    <comment ref="E8" authorId="0" shapeId="0" xr:uid="{00000000-0006-0000-0800-000005000000}">
      <text>
        <r>
          <rPr>
            <sz val="9"/>
            <color indexed="81"/>
            <rFont val="Tahoma"/>
            <family val="2"/>
          </rPr>
          <t>Enter Low, Medium, High, etc.</t>
        </r>
      </text>
    </comment>
    <comment ref="F8" authorId="0" shapeId="0" xr:uid="{00000000-0006-0000-0800-000006000000}">
      <text>
        <r>
          <rPr>
            <sz val="9"/>
            <color indexed="81"/>
            <rFont val="Tahoma"/>
            <family val="2"/>
          </rPr>
          <t>Enter Low, Medium, High, etc.</t>
        </r>
      </text>
    </comment>
    <comment ref="G8" authorId="0" shapeId="0" xr:uid="{00000000-0006-0000-0800-000007000000}">
      <text>
        <r>
          <rPr>
            <sz val="9"/>
            <color indexed="81"/>
            <rFont val="Tahoma"/>
            <family val="2"/>
          </rPr>
          <t>Enter Low, Medium, High, etc.</t>
        </r>
      </text>
    </comment>
    <comment ref="H8" authorId="0" shapeId="0" xr:uid="{00000000-0006-0000-0800-000008000000}">
      <text>
        <r>
          <rPr>
            <sz val="9"/>
            <color indexed="81"/>
            <rFont val="Tahoma"/>
            <family val="2"/>
          </rPr>
          <t>Enter Low, Medium, High,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Jim Kelsey</author>
  </authors>
  <commentList>
    <comment ref="B25" authorId="0" shapeId="0" xr:uid="{00000000-0006-0000-0900-000001000000}">
      <text>
        <r>
          <rPr>
            <sz val="9"/>
            <color indexed="81"/>
            <rFont val="Tahoma"/>
            <family val="2"/>
          </rPr>
          <t xml:space="preserve">May account for non-metered on-site generation if needed. </t>
        </r>
      </text>
    </comment>
    <comment ref="E25" authorId="0" shapeId="0" xr:uid="{00000000-0006-0000-0900-000002000000}">
      <text>
        <r>
          <rPr>
            <sz val="9"/>
            <color indexed="81"/>
            <rFont val="Tahoma"/>
            <family val="2"/>
          </rPr>
          <t xml:space="preserve">May account for non-metered on-site generation if needed. </t>
        </r>
      </text>
    </comment>
    <comment ref="B50" authorId="0" shapeId="0" xr:uid="{00000000-0006-0000-0900-000003000000}">
      <text>
        <r>
          <rPr>
            <sz val="9"/>
            <color indexed="81"/>
            <rFont val="Tahoma"/>
            <family val="2"/>
          </rPr>
          <t xml:space="preserve">May account for non-metered on-site generation if needed. </t>
        </r>
      </text>
    </comment>
    <comment ref="B75" authorId="0" shapeId="0" xr:uid="{00000000-0006-0000-0900-000004000000}">
      <text>
        <r>
          <rPr>
            <sz val="9"/>
            <color indexed="81"/>
            <rFont val="Tahoma"/>
            <family val="2"/>
          </rPr>
          <t xml:space="preserve">May account for non-metered on-site generation if needed. </t>
        </r>
      </text>
    </comment>
    <comment ref="B100" authorId="0" shapeId="0" xr:uid="{00000000-0006-0000-0900-000005000000}">
      <text>
        <r>
          <rPr>
            <sz val="9"/>
            <color indexed="81"/>
            <rFont val="Tahoma"/>
            <family val="2"/>
          </rPr>
          <t xml:space="preserve">May account for non-metered on-site generation if needed.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Jim Kelsey</author>
    <author>Ben O'Donnell</author>
    <author>Ben</author>
  </authors>
  <commentList>
    <comment ref="A7" authorId="0" shapeId="0" xr:uid="{00000000-0006-0000-0A00-000001000000}">
      <text>
        <r>
          <rPr>
            <sz val="9"/>
            <color indexed="81"/>
            <rFont val="Tahoma"/>
            <family val="2"/>
          </rPr>
          <t>degradation, standing water, water intrusion, etc.</t>
        </r>
      </text>
    </comment>
    <comment ref="A8" authorId="1" shapeId="0" xr:uid="{00000000-0006-0000-0A00-000002000000}">
      <text>
        <r>
          <rPr>
            <sz val="9"/>
            <color indexed="81"/>
            <rFont val="Tahoma"/>
            <family val="2"/>
          </rPr>
          <t>condition/presence of weatherstripping, caulking at frames, sashes, wall joinery</t>
        </r>
      </text>
    </comment>
    <comment ref="A9" authorId="2" shapeId="0" xr:uid="{00000000-0006-0000-0A00-000003000000}">
      <text>
        <r>
          <rPr>
            <sz val="9"/>
            <color indexed="81"/>
            <rFont val="Tahoma"/>
            <family val="2"/>
          </rPr>
          <t>Provide results of assessment of the enclosure’s overall tightness against air infiltration/exfiltration, coordinated with the assessment of building ventilation per section 5.4.4.2-item 14.  This shall include a statement of the auditor’s methods used, criteria, evidence, and basis of evaluation.  The assessment shall include an overall condition rating on a scale of 1 (poor = high infiltration/exfiltration) to 35 (excellent = tight, low infiltration/exfiltration).</t>
        </r>
      </text>
    </comment>
    <comment ref="A10" authorId="1" shapeId="0" xr:uid="{00000000-0006-0000-0A00-000004000000}">
      <text>
        <r>
          <rPr>
            <sz val="9"/>
            <color indexed="81"/>
            <rFont val="Tahoma"/>
            <family val="2"/>
          </rPr>
          <t xml:space="preserve">Describe exterior door area and constructions </t>
        </r>
        <r>
          <rPr>
            <sz val="7"/>
            <color indexed="81"/>
            <rFont val="Tahoma"/>
            <family val="2"/>
          </rPr>
          <t>(only necessary when doors in aggregate represent more than 5% of the gross wall area)</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Jim Kelsey</author>
    <author>Ben O'Donnell</author>
  </authors>
  <commentList>
    <comment ref="A7" authorId="0" shapeId="0" xr:uid="{00000000-0006-0000-0C00-000001000000}">
      <text>
        <r>
          <rPr>
            <b/>
            <sz val="9"/>
            <color indexed="81"/>
            <rFont val="Tahoma"/>
            <family val="2"/>
          </rPr>
          <t>Jim Kelsey:</t>
        </r>
        <r>
          <rPr>
            <sz val="9"/>
            <color indexed="81"/>
            <rFont val="Tahoma"/>
            <family val="2"/>
          </rPr>
          <t xml:space="preserve">
This ID must be unique</t>
        </r>
      </text>
    </comment>
    <comment ref="E7" authorId="1" shapeId="0" xr:uid="{00000000-0006-0000-0C00-000002000000}">
      <text>
        <r>
          <rPr>
            <sz val="9"/>
            <color indexed="81"/>
            <rFont val="Tahoma"/>
            <family val="2"/>
          </rPr>
          <t>Equipment type (e.g. Heating Plant, Cooling Plant, Air Distribution, etc.)</t>
        </r>
      </text>
    </comment>
    <comment ref="F7" authorId="1" shapeId="0" xr:uid="{00000000-0006-0000-0C00-000003000000}">
      <text>
        <r>
          <rPr>
            <sz val="9"/>
            <color indexed="81"/>
            <rFont val="Tahoma"/>
            <family val="2"/>
          </rPr>
          <t>e.g COP, Efficiency %, EER, etc.</t>
        </r>
      </text>
    </comment>
    <comment ref="G7" authorId="1" shapeId="0" xr:uid="{00000000-0006-0000-0C00-000004000000}">
      <text>
        <r>
          <rPr>
            <sz val="9"/>
            <color indexed="81"/>
            <rFont val="Tahoma"/>
            <family val="2"/>
          </rPr>
          <t>Capacity of equipment, such as tonnage, heat output, etc.</t>
        </r>
      </text>
    </comment>
    <comment ref="H7" authorId="1" shapeId="0" xr:uid="{00000000-0006-0000-0C00-000005000000}">
      <text>
        <r>
          <rPr>
            <sz val="9"/>
            <color indexed="81"/>
            <rFont val="Tahoma"/>
            <family val="2"/>
          </rPr>
          <t>Units associated with capacity (e.g. CFM, tons, MBh,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Jim Kelsey</author>
  </authors>
  <commentList>
    <comment ref="F5" authorId="0" shapeId="0" xr:uid="{00000000-0006-0000-0E00-000001000000}">
      <text>
        <r>
          <rPr>
            <sz val="9"/>
            <color indexed="81"/>
            <rFont val="Tahoma"/>
            <family val="2"/>
          </rPr>
          <t>Unhide column G and H if Utils 3 or 4 used</t>
        </r>
      </text>
    </comment>
    <comment ref="G5" authorId="0" shapeId="0" xr:uid="{00000000-0006-0000-0E00-000002000000}">
      <text>
        <r>
          <rPr>
            <sz val="9"/>
            <color indexed="81"/>
            <rFont val="Tahoma"/>
            <family val="2"/>
          </rPr>
          <t>Hide if unused</t>
        </r>
      </text>
    </comment>
    <comment ref="H5" authorId="0" shapeId="0" xr:uid="{00000000-0006-0000-0E00-000003000000}">
      <text>
        <r>
          <rPr>
            <sz val="9"/>
            <color indexed="81"/>
            <rFont val="Tahoma"/>
            <family val="2"/>
          </rPr>
          <t>Hide if unused</t>
        </r>
      </text>
    </comment>
  </commentList>
</comments>
</file>

<file path=xl/sharedStrings.xml><?xml version="1.0" encoding="utf-8"?>
<sst xmlns="http://schemas.openxmlformats.org/spreadsheetml/2006/main" count="1138" uniqueCount="753">
  <si>
    <t>Building Name</t>
  </si>
  <si>
    <t>Date of site visit(s)</t>
  </si>
  <si>
    <t>Gross floor area</t>
  </si>
  <si>
    <t>Conditioned area (heated only)</t>
  </si>
  <si>
    <t>Conditioned area (cooled only)</t>
  </si>
  <si>
    <t>Building automation system? (Y/N)</t>
  </si>
  <si>
    <t>Historical landmark status? (Y/N)</t>
  </si>
  <si>
    <t>Percent owned (%)</t>
  </si>
  <si>
    <t>Percent leased (%)</t>
  </si>
  <si>
    <t>Rate schedule</t>
  </si>
  <si>
    <t>Type</t>
  </si>
  <si>
    <t>Natural gas</t>
  </si>
  <si>
    <t>Electricity</t>
  </si>
  <si>
    <t>Propane</t>
  </si>
  <si>
    <t>Steam</t>
  </si>
  <si>
    <t>hours/week</t>
  </si>
  <si>
    <t>weeks/year</t>
  </si>
  <si>
    <t>A</t>
  </si>
  <si>
    <t>B</t>
  </si>
  <si>
    <t>C</t>
  </si>
  <si>
    <t>D</t>
  </si>
  <si>
    <t>E</t>
  </si>
  <si>
    <t>Space Number</t>
  </si>
  <si>
    <t>For areas comprising &gt; 20% of gross floor area</t>
  </si>
  <si>
    <t>Cost</t>
  </si>
  <si>
    <t>Typical ROI</t>
  </si>
  <si>
    <t>Priority</t>
  </si>
  <si>
    <t>Start Date</t>
  </si>
  <si>
    <t>End Date</t>
  </si>
  <si>
    <t>Days</t>
  </si>
  <si>
    <t>Total Cost ($)</t>
  </si>
  <si>
    <t>Annual Total</t>
  </si>
  <si>
    <t>user input</t>
  </si>
  <si>
    <t>calculated</t>
  </si>
  <si>
    <t>Date</t>
  </si>
  <si>
    <t>* Insert additional columns if there are more than 3 energy types and modify summary table as needed</t>
  </si>
  <si>
    <t>Delivery date</t>
  </si>
  <si>
    <t>Natural Gas</t>
  </si>
  <si>
    <t>Oil</t>
  </si>
  <si>
    <t>Laboratory</t>
  </si>
  <si>
    <t>Library</t>
  </si>
  <si>
    <t>Hotel</t>
  </si>
  <si>
    <t>Construction Properties (check all that apply)</t>
  </si>
  <si>
    <t>Location</t>
  </si>
  <si>
    <t>Units</t>
  </si>
  <si>
    <t>Approx Year Installed</t>
  </si>
  <si>
    <t>Unaccounted</t>
  </si>
  <si>
    <t>TOTALS (Recommended Measures)</t>
  </si>
  <si>
    <t>Simple Payback (yr)</t>
  </si>
  <si>
    <t>Simple ROI</t>
  </si>
  <si>
    <t>Net Measure Cost</t>
  </si>
  <si>
    <t>Measure Life 
(years)</t>
  </si>
  <si>
    <t>Potential Incentives</t>
  </si>
  <si>
    <t>Measure Cost</t>
  </si>
  <si>
    <t>Peak Demand Savings (kW)</t>
  </si>
  <si>
    <t>Payback with Incentive</t>
  </si>
  <si>
    <t>Annual Energy and Cost Savings</t>
  </si>
  <si>
    <t>Measure Description</t>
  </si>
  <si>
    <t>Adult Education</t>
  </si>
  <si>
    <t>Ambulatory Surgical Center</t>
  </si>
  <si>
    <t>Aquarium</t>
  </si>
  <si>
    <t>Athletic Fields</t>
  </si>
  <si>
    <t>Automobile Dealership</t>
  </si>
  <si>
    <t>Bank Branch</t>
  </si>
  <si>
    <t>Bar/Nightclub</t>
  </si>
  <si>
    <t>Barracks</t>
  </si>
  <si>
    <t>Bowling Alley</t>
  </si>
  <si>
    <t>Casino</t>
  </si>
  <si>
    <t>College/University</t>
  </si>
  <si>
    <t>Convenience Store with Gas Station</t>
  </si>
  <si>
    <t>Convenience Store without Gas Station</t>
  </si>
  <si>
    <t>Convention Center</t>
  </si>
  <si>
    <t>Courthouse</t>
  </si>
  <si>
    <t>Data Center</t>
  </si>
  <si>
    <t>Distribution Center</t>
  </si>
  <si>
    <t>Drinking Water Treatment &amp; Distribution</t>
  </si>
  <si>
    <t>Enclosed Mall</t>
  </si>
  <si>
    <t>Energy/Power Station</t>
  </si>
  <si>
    <t>Fast Food Restaurant</t>
  </si>
  <si>
    <t>Financial Office</t>
  </si>
  <si>
    <t>Fire Station</t>
  </si>
  <si>
    <t>Fitness Center/Health Club/Gym</t>
  </si>
  <si>
    <t>Food Sales</t>
  </si>
  <si>
    <t>Food Service</t>
  </si>
  <si>
    <t>Hospital (General Medical &amp; Surgical)</t>
  </si>
  <si>
    <t>Ice/Curling Rink</t>
  </si>
  <si>
    <t>Indoor Arena</t>
  </si>
  <si>
    <t>K-12 School</t>
  </si>
  <si>
    <t>Lifestyle Center</t>
  </si>
  <si>
    <t>Mailing Center/Post Office</t>
  </si>
  <si>
    <t>Manufacturing/Industrial Plant</t>
  </si>
  <si>
    <t>Medical Office</t>
  </si>
  <si>
    <t>Movie Theater</t>
  </si>
  <si>
    <t>Multifamily Housing</t>
  </si>
  <si>
    <t>Museum</t>
  </si>
  <si>
    <t>Non-Refrigerated Warehouse</t>
  </si>
  <si>
    <t>Office</t>
  </si>
  <si>
    <t>Other</t>
  </si>
  <si>
    <t>Outpatient Rehabilitation/Physical Therapy</t>
  </si>
  <si>
    <t>Parking</t>
  </si>
  <si>
    <t>Performing Arts</t>
  </si>
  <si>
    <t>Personal Services (Health/Beauty, Dry Cleaning, etc)</t>
  </si>
  <si>
    <t>Police Station</t>
  </si>
  <si>
    <t>Pre-school/Daycare</t>
  </si>
  <si>
    <t>Prison/Incarceration</t>
  </si>
  <si>
    <t>Race Track</t>
  </si>
  <si>
    <t>Refrigerated Warehouse</t>
  </si>
  <si>
    <t>Repair Services (Vehicle, Shoe, Locksmith, etc)</t>
  </si>
  <si>
    <t>Residence Hall/Dormitory</t>
  </si>
  <si>
    <t>Restaurant</t>
  </si>
  <si>
    <t>Retail Store</t>
  </si>
  <si>
    <t>Roller Rink</t>
  </si>
  <si>
    <t>Self-Storage Facility</t>
  </si>
  <si>
    <t>Senior Care Community</t>
  </si>
  <si>
    <t>Single Family Home</t>
  </si>
  <si>
    <t>Social/Meeting Hall</t>
  </si>
  <si>
    <t>Stadium (Closed)</t>
  </si>
  <si>
    <t>Stadium (Open)</t>
  </si>
  <si>
    <t>Strip Mall</t>
  </si>
  <si>
    <t>Supermarket/Grocery Store</t>
  </si>
  <si>
    <t>Swimming Pool</t>
  </si>
  <si>
    <t>Transportation Terminal/Station</t>
  </si>
  <si>
    <t>Urgent Care/Clinic/Other Outpatient</t>
  </si>
  <si>
    <t>Veterinary Office</t>
  </si>
  <si>
    <t>Vocational School</t>
  </si>
  <si>
    <t>Wastewater Treatment Plant</t>
  </si>
  <si>
    <t>Wholesale Club/Supercenter</t>
  </si>
  <si>
    <t>Worship Facility</t>
  </si>
  <si>
    <t>Zoo</t>
  </si>
  <si>
    <t>IP</t>
  </si>
  <si>
    <t>SI</t>
  </si>
  <si>
    <t>Set Units below to IP or SI, forms will update accordingly.</t>
  </si>
  <si>
    <t>No</t>
  </si>
  <si>
    <t>Yes</t>
  </si>
  <si>
    <t>%</t>
  </si>
  <si>
    <t>Energy Auditor</t>
  </si>
  <si>
    <t>Energy Source</t>
  </si>
  <si>
    <t>Year of Prior Energy Audit</t>
  </si>
  <si>
    <t>Year Last Commissioned</t>
  </si>
  <si>
    <t>Impact on Occupant Comfort</t>
  </si>
  <si>
    <t>Hot Water</t>
  </si>
  <si>
    <t>Chilled Water</t>
  </si>
  <si>
    <t>GA</t>
  </si>
  <si>
    <t>Metering Configuration</t>
  </si>
  <si>
    <t>Combination</t>
  </si>
  <si>
    <t>Unknown</t>
  </si>
  <si>
    <t>Direct metering</t>
  </si>
  <si>
    <t>Master meter without sub-metering</t>
  </si>
  <si>
    <t>Master meter with sub-metering</t>
  </si>
  <si>
    <t>(Tenants not directly metered or sub-metered)</t>
  </si>
  <si>
    <t>(Tenants sub-metered by building owner)</t>
  </si>
  <si>
    <t>Property Use Types</t>
  </si>
  <si>
    <t>Energy Sources</t>
  </si>
  <si>
    <t>(Tenants directly metered)</t>
  </si>
  <si>
    <t>Y/N</t>
  </si>
  <si>
    <t>Number of Occupants</t>
  </si>
  <si>
    <t>Use (hours/week)</t>
  </si>
  <si>
    <t>Use (weeks/year)</t>
  </si>
  <si>
    <t>Level 1 Audit - Recommended Energy Efficiency Measure Summary</t>
  </si>
  <si>
    <t>System Types</t>
  </si>
  <si>
    <t>Fuel Oil</t>
  </si>
  <si>
    <t>All sheets labeled "L2" are to be completed for Level 2 and Level 3 Energy Audits</t>
  </si>
  <si>
    <t>Cells shown in blue highlight like this require user input.</t>
  </si>
  <si>
    <t>Cells shown in green highlight will update automatically.</t>
  </si>
  <si>
    <t>Level 2 Audit - Building Envelope Characteristics</t>
  </si>
  <si>
    <t>Building Geometry</t>
  </si>
  <si>
    <t>Rectangular</t>
  </si>
  <si>
    <t>L-Shape</t>
  </si>
  <si>
    <t>U-Shape</t>
  </si>
  <si>
    <t>H-Shaped</t>
  </si>
  <si>
    <t>T-Shape</t>
  </si>
  <si>
    <t>O-Shape</t>
  </si>
  <si>
    <t>Level 2 Audit - HVAC System</t>
  </si>
  <si>
    <t>ID</t>
  </si>
  <si>
    <t>Description</t>
  </si>
  <si>
    <t>Ballast Type(s)</t>
  </si>
  <si>
    <t>Control(s)</t>
  </si>
  <si>
    <t>(group by lighting types /  fixtures that collectively make up the largest fraction of gross floor area)</t>
  </si>
  <si>
    <t>Level 2 Audit - Energy Efficiency Measure Summary Table</t>
  </si>
  <si>
    <t>Savings Impact</t>
  </si>
  <si>
    <t xml:space="preserve">Total exposed above grade wall area </t>
  </si>
  <si>
    <t>Roof area</t>
  </si>
  <si>
    <t>total</t>
  </si>
  <si>
    <t>Summary info for graphs [do not print]</t>
  </si>
  <si>
    <t>Insulation level (R-value)</t>
  </si>
  <si>
    <t>Roof condition</t>
  </si>
  <si>
    <t>Below grade wall area</t>
  </si>
  <si>
    <t>Modified System</t>
  </si>
  <si>
    <t>Heating Plant Type</t>
  </si>
  <si>
    <t>Cooling Plant Type</t>
  </si>
  <si>
    <t>Boiler Type</t>
  </si>
  <si>
    <t>Cooling Delivery Type</t>
  </si>
  <si>
    <t>Heating Delivery Type</t>
  </si>
  <si>
    <t>Heat Recovery Type</t>
  </si>
  <si>
    <t>DX System Type</t>
  </si>
  <si>
    <t>Output Capacity</t>
  </si>
  <si>
    <t>Typical occupancy</t>
  </si>
  <si>
    <t>Timer</t>
  </si>
  <si>
    <t>Manual</t>
  </si>
  <si>
    <t>Renewable Energy</t>
  </si>
  <si>
    <t>Mixed Use Property</t>
  </si>
  <si>
    <t>Other – Education</t>
  </si>
  <si>
    <t>Other – Entertainment/Public Assembly</t>
  </si>
  <si>
    <t>Other – Lodging/Residential</t>
  </si>
  <si>
    <t>Other – Office</t>
  </si>
  <si>
    <t>Other – Other</t>
  </si>
  <si>
    <t>Other – Public Service</t>
  </si>
  <si>
    <t>Other – Recreation</t>
  </si>
  <si>
    <t>Other – Restaurant/Bar</t>
  </si>
  <si>
    <t>Other – Retail/Mall</t>
  </si>
  <si>
    <t>Other – Services</t>
  </si>
  <si>
    <t>Other – Specialty Hospital</t>
  </si>
  <si>
    <t>Other – Stadium</t>
  </si>
  <si>
    <t>Other – Technology/Science</t>
  </si>
  <si>
    <t>Other – Utility</t>
  </si>
  <si>
    <t>Residential Care Facility</t>
  </si>
  <si>
    <t>Cool Roof: Yes = White, not asphalt shingle; No = Other, including all asphalt shingles</t>
  </si>
  <si>
    <t>Client Name</t>
  </si>
  <si>
    <t>Facility Description - Notable Conditions</t>
  </si>
  <si>
    <t>Rated efficiency (as applicable)</t>
  </si>
  <si>
    <t>Percent Total Savings</t>
  </si>
  <si>
    <t>Total Savings Levels QA/QC</t>
  </si>
  <si>
    <t>Total</t>
  </si>
  <si>
    <t>Projected EEM Savings Levels QA/QC</t>
  </si>
  <si>
    <t>Difference</t>
  </si>
  <si>
    <t>Total from (annual summary)</t>
  </si>
  <si>
    <t>Level 2 Audit - QA/QC</t>
  </si>
  <si>
    <t>*</t>
  </si>
  <si>
    <t>Building Name*</t>
  </si>
  <si>
    <t>Street*</t>
  </si>
  <si>
    <t>City*</t>
  </si>
  <si>
    <t>State*</t>
  </si>
  <si>
    <t>Postal Code*</t>
  </si>
  <si>
    <t>Primary Building use type*</t>
  </si>
  <si>
    <t>Year of construction*</t>
  </si>
  <si>
    <t>Last Renovation*</t>
  </si>
  <si>
    <t>Gross floor area*</t>
  </si>
  <si>
    <t>Function type*</t>
  </si>
  <si>
    <t>Gross Floor Area*
(per space)</t>
  </si>
  <si>
    <r>
      <t xml:space="preserve">Conditioned Area*
</t>
    </r>
    <r>
      <rPr>
        <sz val="9"/>
        <color theme="1"/>
        <rFont val="Calibri"/>
        <family val="2"/>
      </rPr>
      <t>(Approx % of total function space)</t>
    </r>
  </si>
  <si>
    <t>Glazing area, approx % of exposed wall area [10, 25, 50, 75, 90, 100]*</t>
  </si>
  <si>
    <t>General Building Shape*</t>
  </si>
  <si>
    <t>Roof Construction*</t>
  </si>
  <si>
    <t>Floor Construction*</t>
  </si>
  <si>
    <t>Wall Construction(s)*</t>
  </si>
  <si>
    <t>Foundation Type*</t>
  </si>
  <si>
    <t>Cooling Distribution Equipment Type*</t>
  </si>
  <si>
    <t>Heating Distribution Equipment Type*</t>
  </si>
  <si>
    <t>Cooling Source*</t>
  </si>
  <si>
    <t>Heating Source*</t>
  </si>
  <si>
    <t>Compressor*</t>
  </si>
  <si>
    <t>Condenser*</t>
  </si>
  <si>
    <t>Heating fuel*</t>
  </si>
  <si>
    <t>Space Type(s)*</t>
  </si>
  <si>
    <t>HVAC System Type</t>
  </si>
  <si>
    <t>'Packaged Terminal Air Conditioner'</t>
  </si>
  <si>
    <t>'Four Pipe Fan Coil Unit'</t>
  </si>
  <si>
    <t>'Packaged Terminal Heat Pump'</t>
  </si>
  <si>
    <t>'Packaged Rooftop Air Conditioner'</t>
  </si>
  <si>
    <t>'Packaged Rooftop Heat Pump'</t>
  </si>
  <si>
    <t>'Packaged Rooftop VAV with Hot-Water Reheat'</t>
  </si>
  <si>
    <t>'Packaged Rooftop VAV with Electric Reheat'</t>
  </si>
  <si>
    <t>'VAV with Hot-Water Reheat'</t>
  </si>
  <si>
    <t>'VAV with Electric Reheat'</t>
  </si>
  <si>
    <t>'Warm Air Furnace'</t>
  </si>
  <si>
    <t>'Ventilation Only'</t>
  </si>
  <si>
    <t>'Dedicated Outdoor Air System'</t>
  </si>
  <si>
    <t>'Water-Loop Heat Pump'</t>
  </si>
  <si>
    <t>'Ground Source Heat Pump'</t>
  </si>
  <si>
    <t>Cooling Source</t>
  </si>
  <si>
    <t>Heating Source</t>
  </si>
  <si>
    <t>Chiller Fuel Type</t>
  </si>
  <si>
    <t>Chiller Type</t>
  </si>
  <si>
    <t>Heating Fuel Type</t>
  </si>
  <si>
    <t>Fan Control</t>
  </si>
  <si>
    <t>Boiler Draft Type</t>
  </si>
  <si>
    <t>Cooling Air Distribution Type</t>
  </si>
  <si>
    <t>Heating Air Distribution Type</t>
  </si>
  <si>
    <t>Chiller Compressor Type</t>
  </si>
  <si>
    <t>Chiller Condenser Type</t>
  </si>
  <si>
    <t>Air Handling Unit (AHU)</t>
  </si>
  <si>
    <t>Hydronic to Zone Equipment</t>
  </si>
  <si>
    <t>Refrigerant to Zone Equipment</t>
  </si>
  <si>
    <t>None</t>
  </si>
  <si>
    <t>Steam to Zone Equipment</t>
  </si>
  <si>
    <t>No Cooling</t>
  </si>
  <si>
    <t>DX Cooling</t>
  </si>
  <si>
    <t>Chiller</t>
  </si>
  <si>
    <t>District Chilled water</t>
  </si>
  <si>
    <t>Others (Specify)</t>
  </si>
  <si>
    <t>No Heating</t>
  </si>
  <si>
    <t>Central Furnace</t>
  </si>
  <si>
    <t>Heat Pump</t>
  </si>
  <si>
    <t>Boiler</t>
  </si>
  <si>
    <t>District Steam</t>
  </si>
  <si>
    <t>District Hot Water</t>
  </si>
  <si>
    <t>Other (Specify)</t>
  </si>
  <si>
    <t>Electric</t>
  </si>
  <si>
    <t>Gas</t>
  </si>
  <si>
    <t>Oil (Specify Grade)</t>
  </si>
  <si>
    <t>Gas Absorption</t>
  </si>
  <si>
    <t>Steam Absorption</t>
  </si>
  <si>
    <t>Steam Turbine</t>
  </si>
  <si>
    <t>Reciprocating</t>
  </si>
  <si>
    <t>Scroll/Screw</t>
  </si>
  <si>
    <t>Centrifugal</t>
  </si>
  <si>
    <t>Constant Volume</t>
  </si>
  <si>
    <t>Variable Air Volume</t>
  </si>
  <si>
    <t>Indirect Fired</t>
  </si>
  <si>
    <t>Direct Fired</t>
  </si>
  <si>
    <t>Storage</t>
  </si>
  <si>
    <t>Instantaneous</t>
  </si>
  <si>
    <t>Mechanical Draft</t>
  </si>
  <si>
    <t>DHW Source</t>
  </si>
  <si>
    <t>DHW Type</t>
  </si>
  <si>
    <t>DHW Fuel Type</t>
  </si>
  <si>
    <t>Natural Draft</t>
  </si>
  <si>
    <t>Steam High Pressure</t>
  </si>
  <si>
    <t>Steam Low Pressure</t>
  </si>
  <si>
    <t>Hydronic</t>
  </si>
  <si>
    <t>Air-cooled</t>
  </si>
  <si>
    <t>Water-cooled</t>
  </si>
  <si>
    <t>Ground coupled</t>
  </si>
  <si>
    <t>Evaporative</t>
  </si>
  <si>
    <t>No DHW</t>
  </si>
  <si>
    <t>Low-Cost and No-Cost Recommendations</t>
  </si>
  <si>
    <t>Potential Capital Recommendations</t>
  </si>
  <si>
    <t>Zone Controls</t>
  </si>
  <si>
    <t>Central Plant Controls</t>
  </si>
  <si>
    <t>Heat Recovery</t>
  </si>
  <si>
    <t>Outside Air*</t>
  </si>
  <si>
    <t>Delivered Energy Type</t>
  </si>
  <si>
    <t>Coal</t>
  </si>
  <si>
    <t>Energy Units</t>
  </si>
  <si>
    <t>Conversion to kBTU (multiply by)</t>
  </si>
  <si>
    <t>Notes</t>
  </si>
  <si>
    <t>kWh</t>
  </si>
  <si>
    <t>MWh</t>
  </si>
  <si>
    <t>MMBtu</t>
  </si>
  <si>
    <t>therms</t>
  </si>
  <si>
    <t>dekatherms</t>
  </si>
  <si>
    <t>MJ</t>
  </si>
  <si>
    <t>cubic feet (NG)</t>
  </si>
  <si>
    <t>Source 2</t>
  </si>
  <si>
    <t>MCF (NG)</t>
  </si>
  <si>
    <t>short ton (coal)</t>
  </si>
  <si>
    <t>gallons (Fuel Oil #1)</t>
  </si>
  <si>
    <t>gallons (Fuel Oil #2)</t>
  </si>
  <si>
    <t>gallons (Fuel Oil #3)</t>
  </si>
  <si>
    <t>gallons (Fuel Oil #4)</t>
  </si>
  <si>
    <t>gallons (Fuel Oil #6)</t>
  </si>
  <si>
    <t>gallons (Diesel)</t>
  </si>
  <si>
    <t>gallons (Gasoline)</t>
  </si>
  <si>
    <t>gallons (Propane)</t>
  </si>
  <si>
    <t>cubic feet (Propane)</t>
  </si>
  <si>
    <t>Source 1:</t>
  </si>
  <si>
    <t>Source 2:</t>
  </si>
  <si>
    <t/>
  </si>
  <si>
    <t xml:space="preserve">Space Heating </t>
  </si>
  <si>
    <t xml:space="preserve">Space Cooling </t>
  </si>
  <si>
    <t>Air Distribution (fans)</t>
  </si>
  <si>
    <t>Water Distribution (pumps)</t>
  </si>
  <si>
    <t xml:space="preserve">Lighting </t>
  </si>
  <si>
    <t>Plug Loads</t>
  </si>
  <si>
    <t xml:space="preserve">Process Loads </t>
  </si>
  <si>
    <t>Refrigeration</t>
  </si>
  <si>
    <t>Cooking</t>
  </si>
  <si>
    <t>End Use Categories</t>
  </si>
  <si>
    <r>
      <t xml:space="preserve">End Use                                               </t>
    </r>
    <r>
      <rPr>
        <sz val="8"/>
        <color indexed="63"/>
        <rFont val="Calibri"/>
        <family val="2"/>
      </rPr>
      <t>(customize for subject building, items below include potential areas)</t>
    </r>
  </si>
  <si>
    <t>% Difference</t>
  </si>
  <si>
    <r>
      <t xml:space="preserve">** Need to make adjustment if Oil appears in </t>
    </r>
    <r>
      <rPr>
        <b/>
        <sz val="11"/>
        <color indexed="8"/>
        <rFont val="Calibri"/>
        <family val="2"/>
      </rPr>
      <t>Column E</t>
    </r>
    <r>
      <rPr>
        <sz val="11"/>
        <color theme="1"/>
        <rFont val="Calibri"/>
        <family val="2"/>
      </rPr>
      <t xml:space="preserve"> in EEM Summary tab</t>
    </r>
  </si>
  <si>
    <t>Information Technology</t>
  </si>
  <si>
    <t>RED FILL</t>
  </si>
  <si>
    <t>Instructions</t>
  </si>
  <si>
    <t>Energy Type</t>
  </si>
  <si>
    <t>Conversion Multiplier</t>
  </si>
  <si>
    <t>Total Annual Cost ($)</t>
  </si>
  <si>
    <t>Purchased Steam</t>
  </si>
  <si>
    <t>Purchased Hot Water</t>
  </si>
  <si>
    <t>Purchased Chilled Water</t>
  </si>
  <si>
    <t>Benchmark Source</t>
  </si>
  <si>
    <t>Level 2 Audit - End Use Breakdown</t>
  </si>
  <si>
    <t xml:space="preserve">This table is used to: </t>
  </si>
  <si>
    <t xml:space="preserve">     1) compile end use energy estimates and;</t>
  </si>
  <si>
    <t>End Use Summary</t>
  </si>
  <si>
    <t>Predefined End Use Breakdown Charts</t>
  </si>
  <si>
    <t>Based on ASHRAE 100-2015 Table 5-2</t>
  </si>
  <si>
    <t>Energy Star Portfolio Manager Thermal Conversions</t>
  </si>
  <si>
    <t>Assumed to be the same as Fuel Oil #2</t>
  </si>
  <si>
    <t>gallons (Fuel Oil #5 Light)</t>
  </si>
  <si>
    <t>gallons (Fuel Oil #5 Heavy)</t>
  </si>
  <si>
    <t>http://www.spiraxsarco.com/Resources/Pages/Steam-Tables/saturated-steam.aspx</t>
  </si>
  <si>
    <t>(Energy Content of #4 minus Energy Content of #2) x 40% + Energy Content of #2</t>
  </si>
  <si>
    <t>lbs District Steam (15 psig) dumped after use</t>
  </si>
  <si>
    <t>lbs District Steam (50 psig) dumped after use</t>
  </si>
  <si>
    <t>lbs District Steam (140 psig) dumped after use</t>
  </si>
  <si>
    <t>lbs (steam, 140 psig) condensate reused</t>
  </si>
  <si>
    <t>lbs (steam, 50 psig) condensate reused</t>
  </si>
  <si>
    <t>lbs (steam, 15 psig) condensate reused</t>
  </si>
  <si>
    <t>Enthalpy of evaporation plus difference saturated water enthalpy and 55 degree water at atmospheric pressure, Source 1</t>
  </si>
  <si>
    <t>Enthalpy of evaporation only, Source 1</t>
  </si>
  <si>
    <t>lbs District Steam</t>
  </si>
  <si>
    <t>Metered Energy Types</t>
  </si>
  <si>
    <t>Default Energy Units</t>
  </si>
  <si>
    <t>Delivered Energy Type (if applicable)</t>
  </si>
  <si>
    <t>kBTU</t>
  </si>
  <si>
    <t>Annual Cost  Savings to Reach Target</t>
  </si>
  <si>
    <t>Benchmarking &amp; Target EUI/ECI</t>
  </si>
  <si>
    <t>kBTU/Unit</t>
  </si>
  <si>
    <r>
      <t xml:space="preserve">End Use
</t>
    </r>
    <r>
      <rPr>
        <sz val="8"/>
        <color rgb="FF333333"/>
        <rFont val="Calibri"/>
        <family val="2"/>
      </rPr>
      <t>(customize for subject building, items below include potential areas)</t>
    </r>
  </si>
  <si>
    <r>
      <rPr>
        <b/>
        <sz val="10"/>
        <color rgb="FF333333"/>
        <rFont val="Calibri"/>
        <family val="2"/>
        <scheme val="minor"/>
      </rPr>
      <t>End Use</t>
    </r>
    <r>
      <rPr>
        <sz val="10"/>
        <color rgb="FF333333"/>
        <rFont val="Calibri"/>
        <family val="2"/>
        <scheme val="minor"/>
      </rPr>
      <t xml:space="preserve">
</t>
    </r>
    <r>
      <rPr>
        <sz val="8"/>
        <color rgb="FF333333"/>
        <rFont val="Calibri"/>
        <family val="2"/>
        <scheme val="minor"/>
      </rPr>
      <t>(customize for subject building, items below include potential areas)</t>
    </r>
  </si>
  <si>
    <t>Non-energy Cost Savings</t>
  </si>
  <si>
    <t>Energy Cost Savings</t>
  </si>
  <si>
    <t>Asset Score Inputs</t>
  </si>
  <si>
    <t>This  tab contains all of the additional minimum required data fields necessary to generate an Energy Asset Score using the Full Input Mode of the tool. This tab may be used to score predominantly single-use type buildings with a single type of HVAC system.</t>
  </si>
  <si>
    <t>Floor to Floor Height</t>
  </si>
  <si>
    <t>Floor to Ceiling Height</t>
  </si>
  <si>
    <t>Orientation</t>
  </si>
  <si>
    <t>Building Footprint Dimensions</t>
  </si>
  <si>
    <t>Rectangular Shape</t>
  </si>
  <si>
    <t>Surface ID</t>
  </si>
  <si>
    <t>Length (ft)</t>
  </si>
  <si>
    <t>A1</t>
  </si>
  <si>
    <t>B1</t>
  </si>
  <si>
    <t>C1</t>
  </si>
  <si>
    <t>D1</t>
  </si>
  <si>
    <t>H-Shape</t>
  </si>
  <si>
    <t>A2</t>
  </si>
  <si>
    <t>A3</t>
  </si>
  <si>
    <t>B2</t>
  </si>
  <si>
    <t>B3</t>
  </si>
  <si>
    <t>C2</t>
  </si>
  <si>
    <t>C3</t>
  </si>
  <si>
    <t>D2</t>
  </si>
  <si>
    <t>D3</t>
  </si>
  <si>
    <t>Floor Area</t>
  </si>
  <si>
    <t>Conditioned Floors Above grade*</t>
  </si>
  <si>
    <t>Conditioned Floors Below grade*</t>
  </si>
  <si>
    <t>Utility #1</t>
  </si>
  <si>
    <t>Utility #2</t>
  </si>
  <si>
    <t>Utility #3</t>
  </si>
  <si>
    <t>Utility #3: Definition</t>
  </si>
  <si>
    <t>Utility #2: Definition</t>
  </si>
  <si>
    <t>Utility #1: Definition</t>
  </si>
  <si>
    <t>Utility 1</t>
  </si>
  <si>
    <t>Utility 2</t>
  </si>
  <si>
    <t>Utility 3</t>
  </si>
  <si>
    <t>Utility 4</t>
  </si>
  <si>
    <t>Total Energy</t>
  </si>
  <si>
    <t>% Total</t>
  </si>
  <si>
    <t>Conversion (kBtu/unit)</t>
  </si>
  <si>
    <t>Conveyance</t>
  </si>
  <si>
    <t>Total Historical Use</t>
  </si>
  <si>
    <r>
      <rPr>
        <sz val="11"/>
        <color rgb="FFFF0000"/>
        <rFont val="Calibri"/>
        <family val="2"/>
      </rPr>
      <t>RED TEXT</t>
    </r>
    <r>
      <rPr>
        <sz val="11"/>
        <color indexed="14"/>
        <rFont val="Calibri"/>
        <family val="2"/>
      </rPr>
      <t xml:space="preserve"> </t>
    </r>
  </si>
  <si>
    <t>Enter additional tables for more delivered energy types and modify summary table as needed</t>
  </si>
  <si>
    <t>Enter additional rows for more deliveries</t>
  </si>
  <si>
    <t>State</t>
  </si>
  <si>
    <t>AA</t>
  </si>
  <si>
    <t>AE</t>
  </si>
  <si>
    <t>AL</t>
  </si>
  <si>
    <t>AK</t>
  </si>
  <si>
    <t>AP</t>
  </si>
  <si>
    <t>AS</t>
  </si>
  <si>
    <t>AZ</t>
  </si>
  <si>
    <t>AR</t>
  </si>
  <si>
    <t>CA</t>
  </si>
  <si>
    <t>CO</t>
  </si>
  <si>
    <t>CT</t>
  </si>
  <si>
    <t>DE</t>
  </si>
  <si>
    <t>DC</t>
  </si>
  <si>
    <t>FM</t>
  </si>
  <si>
    <t>FL</t>
  </si>
  <si>
    <t>GU</t>
  </si>
  <si>
    <t>HI</t>
  </si>
  <si>
    <t>IL</t>
  </si>
  <si>
    <t>IN</t>
  </si>
  <si>
    <t>IA</t>
  </si>
  <si>
    <t>KS</t>
  </si>
  <si>
    <t>KY</t>
  </si>
  <si>
    <t>LA</t>
  </si>
  <si>
    <t>ME</t>
  </si>
  <si>
    <t>MH</t>
  </si>
  <si>
    <t>MD</t>
  </si>
  <si>
    <t>MA</t>
  </si>
  <si>
    <t>MI</t>
  </si>
  <si>
    <t>MN</t>
  </si>
  <si>
    <t>MS</t>
  </si>
  <si>
    <t>MO</t>
  </si>
  <si>
    <t>MT</t>
  </si>
  <si>
    <t>NE</t>
  </si>
  <si>
    <t>NV</t>
  </si>
  <si>
    <t>NH</t>
  </si>
  <si>
    <t>NJ</t>
  </si>
  <si>
    <t>NM</t>
  </si>
  <si>
    <t>NY</t>
  </si>
  <si>
    <t>NC</t>
  </si>
  <si>
    <t>ND</t>
  </si>
  <si>
    <t>MP</t>
  </si>
  <si>
    <t>OH</t>
  </si>
  <si>
    <t>OK</t>
  </si>
  <si>
    <t>OR</t>
  </si>
  <si>
    <t>PW</t>
  </si>
  <si>
    <t>PA</t>
  </si>
  <si>
    <t>PR</t>
  </si>
  <si>
    <t>RI</t>
  </si>
  <si>
    <t>SC</t>
  </si>
  <si>
    <t>SD</t>
  </si>
  <si>
    <t>TN</t>
  </si>
  <si>
    <t>TX</t>
  </si>
  <si>
    <t>UT</t>
  </si>
  <si>
    <t>VT</t>
  </si>
  <si>
    <t>VI</t>
  </si>
  <si>
    <t>VA</t>
  </si>
  <si>
    <t>WA</t>
  </si>
  <si>
    <t>WV</t>
  </si>
  <si>
    <t>WI</t>
  </si>
  <si>
    <t>WY</t>
  </si>
  <si>
    <t>Boolean</t>
  </si>
  <si>
    <t>Y</t>
  </si>
  <si>
    <t>N</t>
  </si>
  <si>
    <t>Cool Roof (Y/N)</t>
  </si>
  <si>
    <t>Lighting Source Type(s)</t>
  </si>
  <si>
    <t>CFL</t>
  </si>
  <si>
    <t>Electronic</t>
  </si>
  <si>
    <t>Fluorescent T5/High output T5</t>
  </si>
  <si>
    <t>Magnetic</t>
  </si>
  <si>
    <t>Fluorescent T8/Super T8</t>
  </si>
  <si>
    <t>N/A</t>
  </si>
  <si>
    <t>Occupancy sensor</t>
  </si>
  <si>
    <t>Fluorescent T12/High output T12</t>
  </si>
  <si>
    <t>Photocell</t>
  </si>
  <si>
    <t>High pressure sodium</t>
  </si>
  <si>
    <t>Incandescent/Halogen</t>
  </si>
  <si>
    <t>BAS</t>
  </si>
  <si>
    <t>LED</t>
  </si>
  <si>
    <t>Advanced</t>
  </si>
  <si>
    <t>Mercury vapor</t>
  </si>
  <si>
    <t>Metal halide</t>
  </si>
  <si>
    <t>Induction</t>
  </si>
  <si>
    <t>Lighting Control(s)</t>
  </si>
  <si>
    <t>Approx % Area Served</t>
  </si>
  <si>
    <t>&lt;10</t>
  </si>
  <si>
    <t>Existing Building EUI/ECI</t>
  </si>
  <si>
    <t>(if available)</t>
  </si>
  <si>
    <t>Other Non-Energy Impacts</t>
  </si>
  <si>
    <t>Impact on Occupant Comfort or IEQ</t>
  </si>
  <si>
    <t>All sheets labeled "L1" are to be completed for Level 1 Energy Audits</t>
  </si>
  <si>
    <t>Cells shown with an asterisk are required inputs for the Asset Score tool.</t>
  </si>
  <si>
    <t>* Cells shown with an asterisk are required inputs for the Asset Score tool.</t>
  </si>
  <si>
    <t>* Enter name and units for Energy type X. Use terms from ASHRAE Standard 105 as appropriate (listed below).</t>
  </si>
  <si>
    <t>* If cogeneration or CHP systems supply the building and are outside the building boundary, then the energy supplied will be hot water, steam, chilled water, and/or electricity that are accounted for as Energy Type X in this table. If that system is inside the building boundary, then the energy supplied will be natural gas that is entered into this table.</t>
  </si>
  <si>
    <t>Original intended use</t>
  </si>
  <si>
    <t>Space Function*</t>
  </si>
  <si>
    <t>NOTE - R-values or U-values of the walls and roof are required, where it can be established with non-invasive methods. If they cannot be established through non-invasive methods, it is valid to enter "N/A" into the Insulation Level field.</t>
  </si>
  <si>
    <t>If sampling of meters was performed during utility analysis, describe methodology here:</t>
  </si>
  <si>
    <t>Utility #1 - Shall be Electricity if present at the site</t>
  </si>
  <si>
    <t>Boiler Type*</t>
  </si>
  <si>
    <t xml:space="preserve">       _______________</t>
  </si>
  <si>
    <t>____________</t>
  </si>
  <si>
    <t>Chiller Input*</t>
  </si>
  <si>
    <t>HVAC Properties (check all that apply)</t>
  </si>
  <si>
    <t>Exhaust Fans</t>
  </si>
  <si>
    <t>Approximate Plug Loads (W/sf)</t>
  </si>
  <si>
    <t>Principal HVAC Type*</t>
  </si>
  <si>
    <t>Principal Lighting Type*</t>
  </si>
  <si>
    <t>NOTE- To provide additional details for building dimentions and glazing area, use tab 'Asset Score Inputs (optional)'</t>
  </si>
  <si>
    <t>Option 1</t>
  </si>
  <si>
    <t>Glazing Area %</t>
  </si>
  <si>
    <t>Provide building footprint dimernsions and approximate window to wall ratio for each side.</t>
  </si>
  <si>
    <t>Option 2</t>
  </si>
  <si>
    <t>North</t>
  </si>
  <si>
    <t>South</t>
  </si>
  <si>
    <t>East</t>
  </si>
  <si>
    <t>West</t>
  </si>
  <si>
    <t>All sheets labeled "All" are to be completed for Level 1, 2, and 3 Energy Audits</t>
  </si>
  <si>
    <t>Building Owner</t>
  </si>
  <si>
    <t>All Audit Levels - Building Characteristics</t>
  </si>
  <si>
    <t>All Audit Levels - Metered Energy</t>
  </si>
  <si>
    <t>All Audit Levels - Delivered Energy</t>
  </si>
  <si>
    <t>All Audit Levels - Annual Summary</t>
  </si>
  <si>
    <t>All Audit Levels - Sample Energy Graphs</t>
  </si>
  <si>
    <t>All Audit Levels - Space Function Breakdown</t>
  </si>
  <si>
    <t>Inventory of equipment</t>
  </si>
  <si>
    <t>Level 2 Audit - Equipment Inventory</t>
  </si>
  <si>
    <t>MAIN DATA FOR ANALYSIS - Use per Day</t>
  </si>
  <si>
    <t>SUPPORTING ANNUAL USE DATA - Use per Day</t>
  </si>
  <si>
    <t>Guidance on the terms "Main Data for Analysis" and "Supporting Annual Use Data"</t>
  </si>
  <si>
    <r>
      <rPr>
        <b/>
        <sz val="11"/>
        <color theme="1"/>
        <rFont val="Calibri"/>
        <family val="2"/>
        <scheme val="minor"/>
      </rPr>
      <t>Main Data for Analysis</t>
    </r>
    <r>
      <rPr>
        <sz val="11"/>
        <color theme="1"/>
        <rFont val="Calibri"/>
        <family val="2"/>
        <scheme val="minor"/>
      </rPr>
      <t xml:space="preserve"> - Filling in these tables is mandatory, and the data in these tables will be referenced throughout the rest of the forms, such as the End Use Breakdown, Annual Summary, and QA/QC</t>
    </r>
  </si>
  <si>
    <r>
      <rPr>
        <b/>
        <sz val="11"/>
        <color theme="1"/>
        <rFont val="Calibri"/>
        <family val="2"/>
        <scheme val="minor"/>
      </rPr>
      <t>Supporting Annual Use Data</t>
    </r>
    <r>
      <rPr>
        <sz val="11"/>
        <color theme="1"/>
        <rFont val="Calibri"/>
        <family val="2"/>
        <scheme val="minor"/>
      </rPr>
      <t xml:space="preserve"> - Filling in these tables is only required if the auditor is using more than 12 months of consecutive data. This supporting data from historical energy use can be used to inform the Main Data for Analysis.</t>
    </r>
  </si>
  <si>
    <t>Total Number of Floors</t>
  </si>
  <si>
    <t>Fenestration Seal Condition</t>
  </si>
  <si>
    <t>Annual Summary Totals</t>
  </si>
  <si>
    <t>Estimated Annual Energy</t>
  </si>
  <si>
    <t>Unit Rate of Fuel</t>
  </si>
  <si>
    <t>Estimated Annual Cost</t>
  </si>
  <si>
    <t>Estimated Annual Use**</t>
  </si>
  <si>
    <t>**Auditor to estimate the annualized use, which may differ from delivered quantities.</t>
  </si>
  <si>
    <t>End Use Category</t>
  </si>
  <si>
    <t>Savings by End Use</t>
  </si>
  <si>
    <t>Existing End Use Energy</t>
  </si>
  <si>
    <t>End Use Savings Backchecks</t>
  </si>
  <si>
    <t>TOTAL</t>
  </si>
  <si>
    <t>QA/QC Checks will not work properly if there are duplicate end use types in a single table</t>
  </si>
  <si>
    <t>NOTE - It is permitted to enter "N/A" into fields where it is both unfeasible to gather such information and outside the scope of the audit. e.g., The W/sf in tenant occupied spaces that are not part of the audit scope.</t>
  </si>
  <si>
    <t>Typical number of occupants (during occ hours)</t>
  </si>
  <si>
    <t>SHW/DHW</t>
  </si>
  <si>
    <t>Specific Notes on Select Tabs</t>
  </si>
  <si>
    <t>All - Annual Summary</t>
  </si>
  <si>
    <t>SHW/DHW fuel*</t>
  </si>
  <si>
    <t>SHW/DHW Source*</t>
  </si>
  <si>
    <t>Multifamily Housing - Dwelling Units</t>
  </si>
  <si>
    <t>Multifamily Housing - Common Areas</t>
  </si>
  <si>
    <t>Occupancy*</t>
  </si>
  <si>
    <t>Energy Sources**</t>
  </si>
  <si>
    <t>* For buildings with multiple space type uses report for predominant use type</t>
  </si>
  <si>
    <t>** Cells shown with an asterisk are required inputs for the Asset Score tool.</t>
  </si>
  <si>
    <t>** An individual end-use system that consumes less than 5% of the total annual building energy consumption need not be recorded for the purposes of the audit but may be included in an “Other” category.</t>
  </si>
  <si>
    <r>
      <t xml:space="preserve">Number of Dwelling Units in Building </t>
    </r>
    <r>
      <rPr>
        <sz val="8"/>
        <color theme="1"/>
        <rFont val="Calibri"/>
        <family val="2"/>
        <scheme val="minor"/>
      </rPr>
      <t>(Multifamily Only)</t>
    </r>
  </si>
  <si>
    <r>
      <t xml:space="preserve">% of Dwelling Units currently Occupied </t>
    </r>
    <r>
      <rPr>
        <sz val="8"/>
        <color theme="1"/>
        <rFont val="Calibri"/>
        <family val="2"/>
        <scheme val="minor"/>
      </rPr>
      <t>(Multifamily Only)</t>
    </r>
  </si>
  <si>
    <t>All - Metered Energy</t>
  </si>
  <si>
    <t>The equipment inventory below shall include equipment that represents, in aggregate, 80% or more of the energy use allocated to HVAC &amp; SHW/DHW in the end-use allocation</t>
  </si>
  <si>
    <t>Description of Exterior doors**</t>
  </si>
  <si>
    <t>*** Doors where glazing of door area exceeds 50% of total door area shall be treated as windows.</t>
  </si>
  <si>
    <t>** only necessary when doors in aggregate represent more than 5% of the gross wall area</t>
  </si>
  <si>
    <t>Level 2 Audit - Lighting, Electrical, &amp; Plug Loads</t>
  </si>
  <si>
    <t>Key Operational Details***</t>
  </si>
  <si>
    <r>
      <rPr>
        <b/>
        <sz val="11"/>
        <color theme="1"/>
        <rFont val="Calibri"/>
        <family val="2"/>
      </rPr>
      <t>*</t>
    </r>
    <r>
      <rPr>
        <sz val="11"/>
        <color theme="1"/>
        <rFont val="Calibri"/>
        <family val="2"/>
      </rPr>
      <t xml:space="preserve"> e.g., </t>
    </r>
    <r>
      <rPr>
        <sz val="11"/>
        <color theme="1"/>
        <rFont val="Calibri"/>
        <family val="2"/>
        <scheme val="minor"/>
      </rPr>
      <t>Office, hallways, mechanical spaces, exterior, etc.</t>
    </r>
  </si>
  <si>
    <r>
      <rPr>
        <b/>
        <sz val="11"/>
        <color theme="1"/>
        <rFont val="Calibri"/>
        <family val="2"/>
      </rPr>
      <t>**</t>
    </r>
    <r>
      <rPr>
        <sz val="11"/>
        <color theme="1"/>
        <rFont val="Calibri"/>
        <family val="2"/>
      </rPr>
      <t xml:space="preserve"> e.g., Computers, Walk-in freezers, hydraulic press, etc.</t>
    </r>
  </si>
  <si>
    <t>Major Process/Plug Load Type(s)**</t>
  </si>
  <si>
    <t>***Describe approximate connected load, operating schedule, and other key parameters, where available</t>
  </si>
  <si>
    <t>This table is used to check that savings estimates do not exceed end use estimates, as well as ensure that savings interactions are considered.</t>
  </si>
  <si>
    <t>Total Savings (QA-QC)</t>
  </si>
  <si>
    <t>Total Savings (EEM Summary)</t>
  </si>
  <si>
    <t>End Use Category*</t>
  </si>
  <si>
    <t>Proposed End Use Energy</t>
  </si>
  <si>
    <t>*Add rows as needed to perform EEM's with more than two end use type savings</t>
  </si>
  <si>
    <t>Savings Exceeds existing end use in the following categories:</t>
  </si>
  <si>
    <t>indicates savings greater than 50% of end use/historical consumption, verify calculation methodology</t>
  </si>
  <si>
    <t>Savings exceeds 50% of existing end use in following categories:</t>
  </si>
  <si>
    <t>Projected Gross EUI after EEMs</t>
  </si>
  <si>
    <t>Gross Savings</t>
  </si>
  <si>
    <t>Gross Total consumption</t>
  </si>
  <si>
    <t>Gross EUI</t>
  </si>
  <si>
    <t>Do savings by end use exceed 50% of the existing use for any category?</t>
  </si>
  <si>
    <t>Do savings by end use exceed exceed existing use for any category?</t>
  </si>
  <si>
    <t>Overall Enclosure Tightness Assessment</t>
  </si>
  <si>
    <t>Fenestration Frame Type(s)*</t>
  </si>
  <si>
    <t>Fenestration glass type(s)*</t>
  </si>
  <si>
    <t xml:space="preserve">     2) verify that base case energy use estimates align with historical energy use. 
NOTE – End use breakdown values should reflect building operation under long term weather normalized conditions, and thus may differ from historical energy use when there is a difference between long term weather data and the period in which the historical energy use is referenced</t>
  </si>
  <si>
    <t>*EUI: Energy Use Intensity</t>
  </si>
  <si>
    <t>gallons</t>
  </si>
  <si>
    <t>short ton</t>
  </si>
  <si>
    <t>On-Site Generated - Thermal</t>
  </si>
  <si>
    <t>On-Site Generated - Electricity</t>
  </si>
  <si>
    <t>Exported - Thermal</t>
  </si>
  <si>
    <t>Exported - Electricity</t>
  </si>
  <si>
    <r>
      <t>Imported Energy (E</t>
    </r>
    <r>
      <rPr>
        <b/>
        <vertAlign val="subscript"/>
        <sz val="11"/>
        <color theme="1"/>
        <rFont val="Calibri"/>
        <family val="2"/>
        <scheme val="minor"/>
      </rPr>
      <t>imp</t>
    </r>
    <r>
      <rPr>
        <b/>
        <sz val="11"/>
        <color theme="1"/>
        <rFont val="Calibri"/>
        <family val="2"/>
        <scheme val="minor"/>
      </rPr>
      <t>)</t>
    </r>
  </si>
  <si>
    <r>
      <t>On-Site Renewable Energy Production (E</t>
    </r>
    <r>
      <rPr>
        <b/>
        <vertAlign val="subscript"/>
        <sz val="10"/>
        <rFont val="Optima"/>
      </rPr>
      <t>g</t>
    </r>
    <r>
      <rPr>
        <b/>
        <sz val="10"/>
        <rFont val="Optima"/>
      </rPr>
      <t>)</t>
    </r>
  </si>
  <si>
    <r>
      <t>Exported Energy (E</t>
    </r>
    <r>
      <rPr>
        <b/>
        <vertAlign val="subscript"/>
        <sz val="11"/>
        <color theme="1"/>
        <rFont val="Calibri"/>
        <family val="2"/>
        <scheme val="minor"/>
      </rPr>
      <t>exp</t>
    </r>
    <r>
      <rPr>
        <b/>
        <sz val="11"/>
        <color theme="1"/>
        <rFont val="Calibri"/>
        <family val="2"/>
        <scheme val="minor"/>
      </rPr>
      <t>)</t>
    </r>
  </si>
  <si>
    <t>Imported Energy Types</t>
  </si>
  <si>
    <t>On-Site Renewable Energy Generation Types</t>
  </si>
  <si>
    <t>Exported Energy Types</t>
  </si>
  <si>
    <t>On-Site Generated - Other</t>
  </si>
  <si>
    <t>Exported - Other</t>
  </si>
  <si>
    <r>
      <t>E</t>
    </r>
    <r>
      <rPr>
        <b/>
        <vertAlign val="subscript"/>
        <sz val="10"/>
        <rFont val="Optima"/>
      </rPr>
      <t>imp</t>
    </r>
    <r>
      <rPr>
        <b/>
        <sz val="10"/>
        <rFont val="Optima"/>
      </rPr>
      <t xml:space="preserve"> Total</t>
    </r>
  </si>
  <si>
    <r>
      <t>E</t>
    </r>
    <r>
      <rPr>
        <b/>
        <vertAlign val="subscript"/>
        <sz val="10"/>
        <rFont val="Optima"/>
      </rPr>
      <t>g</t>
    </r>
    <r>
      <rPr>
        <b/>
        <sz val="10"/>
        <rFont val="Optima"/>
      </rPr>
      <t xml:space="preserve"> Total</t>
    </r>
  </si>
  <si>
    <r>
      <t>E</t>
    </r>
    <r>
      <rPr>
        <b/>
        <vertAlign val="subscript"/>
        <sz val="10"/>
        <rFont val="Optima"/>
      </rPr>
      <t>exp</t>
    </r>
    <r>
      <rPr>
        <b/>
        <sz val="10"/>
        <rFont val="Optima"/>
      </rPr>
      <t xml:space="preserve"> Total</t>
    </r>
  </si>
  <si>
    <t>End Use Savings Interactions Backcheck</t>
  </si>
  <si>
    <t xml:space="preserve">The rate structures under which energy is purchased shall be reported including the following; utility service classification, marginal rates, incremental block rate structures, demand components, ratchets, seasonal, time-of-use, real-time rates, penalties for reduced consumption, interruptible rates, taxes, fuel cost adjustments, and other surcharges. These need not be spelled out individually, but a statement shall be made confirming all such applicable taxes and adjustments have been factored into the energy rate computations.
</t>
  </si>
  <si>
    <t>Spaces excluded from gross floor area</t>
  </si>
  <si>
    <r>
      <t>E</t>
    </r>
    <r>
      <rPr>
        <b/>
        <vertAlign val="subscript"/>
        <sz val="10"/>
        <rFont val="Optima"/>
      </rPr>
      <t>S</t>
    </r>
    <r>
      <rPr>
        <b/>
        <sz val="10"/>
        <rFont val="Optima"/>
      </rPr>
      <t xml:space="preserve"> Total</t>
    </r>
  </si>
  <si>
    <t>If there are multiple accounts for specific energy sources, it may be helpful to total those accounts in an additional spreadsheet. This will still leave room for multiple energy sources on the forms.
Explanation of the 'Days' calculation - Utilities will often report usage from midnight to midnight; but sometimes they will take a reading at a specific time of day. In the latter case, the end date will match the start date of the following month's bill. But in the former case, the end date of one bill will be offset by one day in the following month's bill. The formula simultaneously accounts for both the former and the latter case. User to modify formula if incorrect for application.</t>
  </si>
  <si>
    <t>The form is intended to be a general summary - not a comprehensive collection of all parameters that may be needed for analysis. Because the form is used for multiple types of equipment it is necessarily general.</t>
  </si>
  <si>
    <t>Summary for Existing Building</t>
  </si>
  <si>
    <t>The following forms are the minimum required reporting requirements for Level 1 and Level 2 Energy Audits.</t>
  </si>
  <si>
    <t>The reporting forms may be duplicated and modified to adapt to unique combinations of fuel sources, onsite generation, or delivered energy.</t>
  </si>
  <si>
    <t>All - Building</t>
  </si>
  <si>
    <t>General building and energy use parameters.</t>
  </si>
  <si>
    <t>All - Delivered Energy</t>
  </si>
  <si>
    <t>Used for fuel types that are purchased irregularly in bulk.</t>
  </si>
  <si>
    <t>Formulas under ''Total Annual Use' column prorate the energy use to a full calendar year (365 days). This is done to correct for differences between utility bill data and expected actual usage.</t>
  </si>
  <si>
    <t>All - Graphs</t>
  </si>
  <si>
    <t>All - Space Functions</t>
  </si>
  <si>
    <t>L1 - EEM Summary</t>
  </si>
  <si>
    <t>L2 - Envelope</t>
  </si>
  <si>
    <t>L2 - HVAC</t>
  </si>
  <si>
    <t>L2 Equipment Inventory</t>
  </si>
  <si>
    <t>L2 - Lighting Elec &amp; Plug Loads</t>
  </si>
  <si>
    <t>L2 - End Use Breakdown</t>
  </si>
  <si>
    <t>L2 - EEM Summary</t>
  </si>
  <si>
    <t>L2 - QA-QC</t>
  </si>
  <si>
    <t>Asset Score Inputs (optional)</t>
  </si>
  <si>
    <t>Titles</t>
  </si>
  <si>
    <t xml:space="preserve">These graphs are samples only - not required formats. </t>
  </si>
  <si>
    <t>Choose the presentation of data that is the most useful for your site.</t>
  </si>
  <si>
    <t>Sample graphs. This exact format is not required. However, these meet the description in the standard.</t>
  </si>
  <si>
    <t>Summarizes envelope characteristics.</t>
  </si>
  <si>
    <t>Summary table of Energy Efficiency Measures</t>
  </si>
  <si>
    <t>Additional inputs needed to develop Asset Score if desired. Not required.</t>
  </si>
  <si>
    <t>Savings are greater than end use/historical consumption, backcheck failed, or error in method</t>
  </si>
  <si>
    <t>Adjustment for On-Site Gen</t>
  </si>
  <si>
    <t>Adjusted Total w/ Generation</t>
  </si>
  <si>
    <t>Use these or create your own as appropriate - may need adjustment to fit your site or building.</t>
  </si>
  <si>
    <t>Summary of HVAC types - not direct inventory.</t>
  </si>
  <si>
    <t>[for use in graphs - do not print]</t>
  </si>
  <si>
    <t>Quality assurance, quality control summary. Each measure may be attributed to more than one fuel type if needed.  Add more rows if needed.</t>
  </si>
  <si>
    <t>Report recommended measures, costs &amp; savings.</t>
  </si>
  <si>
    <t xml:space="preserve">End use breakdown by energy source type. </t>
  </si>
  <si>
    <t>Description of predominant fixture &amp; source types (room-by-room count not required).</t>
  </si>
  <si>
    <t>Summary of areas that individually comprise more than 20% of gross floor area.</t>
  </si>
  <si>
    <t>Key Contacts</t>
  </si>
  <si>
    <t>Total conditioned area (both heated and cooled)</t>
  </si>
  <si>
    <t>Vacant</t>
  </si>
  <si>
    <t>Target Type</t>
  </si>
  <si>
    <t>Site</t>
  </si>
  <si>
    <t>Source</t>
  </si>
  <si>
    <t>Building</t>
  </si>
  <si>
    <t>Annual Energy Savings to Reach Target</t>
  </si>
  <si>
    <t>[if applicable]</t>
  </si>
  <si>
    <t>Area/System Served</t>
  </si>
  <si>
    <t>Condition
(excellent, good, average, poor)</t>
  </si>
  <si>
    <t>Conversion to MJ (multiply by)</t>
  </si>
  <si>
    <t>ASHRAE Fundamentals</t>
  </si>
  <si>
    <t>[note: this forumula may be overriden if other units are used]</t>
  </si>
  <si>
    <t>cubic meters (NG)</t>
  </si>
  <si>
    <t>kgs District Steam</t>
  </si>
  <si>
    <t>Energy Star Portfolio Manager Thermal Conversions, with unit conversions</t>
  </si>
  <si>
    <t>kgs District Steam (15 psig) dumped after use</t>
  </si>
  <si>
    <t>kgs District Steam (50 psig) dumped after use</t>
  </si>
  <si>
    <t>kgs District Steam (140 psig) dumped after use</t>
  </si>
  <si>
    <t>kgs (steam, 103 kPa) condensate reused</t>
  </si>
  <si>
    <t>kgs (steam, 345 kPa) condensate reused</t>
  </si>
  <si>
    <t>kgs (steam, 965 kPa) condensate reused</t>
  </si>
  <si>
    <t>metric ton (coal)</t>
  </si>
  <si>
    <t>liters (Fuel Oil #1)</t>
  </si>
  <si>
    <t>liters (Fuel Oil #2)</t>
  </si>
  <si>
    <t>liters (Fuel Oil #3)</t>
  </si>
  <si>
    <t>liters (Fuel Oil #4)</t>
  </si>
  <si>
    <t>liters (Fuel Oil #5 Light)</t>
  </si>
  <si>
    <t>liters (Fuel Oil #5 Heavy)</t>
  </si>
  <si>
    <t>liters (Fuel Oil #6)</t>
  </si>
  <si>
    <t>liters (Diesel)</t>
  </si>
  <si>
    <t xml:space="preserve">http://www.eia.gov/energyexplained/?page=about_energy_units </t>
  </si>
  <si>
    <t>liters (Gasoline)</t>
  </si>
  <si>
    <t>liters (Propane)</t>
  </si>
  <si>
    <t>ASHRAE Fundamentals (exact)</t>
  </si>
  <si>
    <t>SI_Default_Units</t>
  </si>
  <si>
    <t>SI Default Units</t>
  </si>
  <si>
    <t>liters</t>
  </si>
  <si>
    <t>metric ton</t>
  </si>
  <si>
    <t>IP Energy Units</t>
  </si>
  <si>
    <t>SI Energy Units</t>
  </si>
  <si>
    <t>Thousand Cubic Meters [MCM] (NG)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</si>
</sst>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_(* #,##0.0_);_(* \(#,##0.0\);_(* &quot;-&quot;??_);_(@_)"/>
    <numFmt numFmtId="167" formatCode="_(&quot;$&quot;* #,##0_);_(&quot;$&quot;* \(#,##0\);_(&quot;$&quot;* &quot;-&quot;??_);_(@_)"/>
    <numFmt numFmtId="168" formatCode="_(* #,##0_);_(* \(#,##0\);_(* &quot;-&quot;??_);_(@_)"/>
    <numFmt numFmtId="169" formatCode="0.0"/>
    <numFmt numFmtId="170" formatCode="&quot;$&quot;#,##0.00"/>
    <numFmt numFmtId="171" formatCode="0.000"/>
    <numFmt numFmtId="172" formatCode="0.0000"/>
    <numFmt numFmtId="173" formatCode="#,##0.0_);\(#,##0.0\)"/>
    <numFmt numFmtId="174" formatCode="#,##0.000_);\(#,##0.000\)"/>
  </numFmts>
  <fonts count="88">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1"/>
      <name val="Calibri"/>
      <family val="2"/>
      <scheme val="minor"/>
    </font>
    <font>
      <b/>
      <sz val="11"/>
      <name val="Calibri"/>
      <family val="2"/>
      <scheme val="minor"/>
    </font>
    <font>
      <sz val="16"/>
      <color theme="1"/>
      <name val="Calibri"/>
      <family val="2"/>
      <scheme val="minor"/>
    </font>
    <font>
      <u/>
      <sz val="11"/>
      <color theme="10"/>
      <name val="Calibri"/>
      <family val="2"/>
      <scheme val="minor"/>
    </font>
    <font>
      <b/>
      <u/>
      <sz val="11"/>
      <color theme="10"/>
      <name val="Calibri"/>
      <family val="2"/>
      <scheme val="minor"/>
    </font>
    <font>
      <b/>
      <u/>
      <sz val="11"/>
      <color rgb="FF0070C0"/>
      <name val="Calibri"/>
      <family val="2"/>
      <scheme val="minor"/>
    </font>
    <font>
      <sz val="10"/>
      <name val="Arial"/>
      <family val="2"/>
    </font>
    <font>
      <sz val="9"/>
      <color indexed="81"/>
      <name val="Arial"/>
      <family val="2"/>
    </font>
    <font>
      <sz val="16"/>
      <color theme="0"/>
      <name val="Calibri"/>
      <family val="2"/>
      <scheme val="minor"/>
    </font>
    <font>
      <b/>
      <u/>
      <sz val="11"/>
      <color theme="0"/>
      <name val="Calibri"/>
      <family val="2"/>
      <scheme val="minor"/>
    </font>
    <font>
      <sz val="10"/>
      <color theme="0"/>
      <name val="Calibri"/>
      <family val="2"/>
      <scheme val="minor"/>
    </font>
    <font>
      <sz val="8"/>
      <color rgb="FF000000"/>
      <name val="Segoe UI"/>
      <family val="2"/>
    </font>
    <font>
      <sz val="12"/>
      <color theme="1"/>
      <name val="Calibri"/>
      <family val="2"/>
      <scheme val="minor"/>
    </font>
    <font>
      <sz val="12"/>
      <color theme="1"/>
      <name val="Arial"/>
      <family val="2"/>
    </font>
    <font>
      <b/>
      <sz val="10"/>
      <color theme="1"/>
      <name val="Arial"/>
      <family val="2"/>
    </font>
    <font>
      <b/>
      <sz val="10"/>
      <color rgb="FF231F20"/>
      <name val="Arial"/>
      <family val="2"/>
    </font>
    <font>
      <b/>
      <sz val="10"/>
      <color theme="1"/>
      <name val="Calibri"/>
      <family val="2"/>
      <scheme val="minor"/>
    </font>
    <font>
      <b/>
      <sz val="10"/>
      <name val="Arial"/>
      <family val="2"/>
    </font>
    <font>
      <b/>
      <sz val="10"/>
      <color theme="0"/>
      <name val="Arial"/>
      <family val="2"/>
    </font>
    <font>
      <sz val="11"/>
      <color rgb="FF000000"/>
      <name val="Calibri"/>
      <family val="2"/>
      <scheme val="minor"/>
    </font>
    <font>
      <sz val="11"/>
      <color indexed="64"/>
      <name val="Calibri"/>
      <family val="2"/>
      <scheme val="minor"/>
    </font>
    <font>
      <sz val="9"/>
      <color indexed="81"/>
      <name val="Tahoma"/>
      <family val="2"/>
    </font>
    <font>
      <b/>
      <sz val="9"/>
      <color indexed="81"/>
      <name val="Tahoma"/>
      <family val="2"/>
    </font>
    <font>
      <sz val="14"/>
      <color theme="0"/>
      <name val="Calibri"/>
      <family val="2"/>
      <scheme val="minor"/>
    </font>
    <font>
      <b/>
      <sz val="14"/>
      <color theme="0"/>
      <name val="Calibri"/>
      <family val="2"/>
      <scheme val="minor"/>
    </font>
    <font>
      <sz val="9"/>
      <color theme="1"/>
      <name val="Calibri"/>
      <family val="2"/>
    </font>
    <font>
      <b/>
      <sz val="11"/>
      <color theme="1"/>
      <name val="Calibri"/>
      <family val="2"/>
    </font>
    <font>
      <sz val="11"/>
      <color theme="1"/>
      <name val="Calibri"/>
      <family val="2"/>
    </font>
    <font>
      <i/>
      <sz val="11"/>
      <color theme="1"/>
      <name val="Calibri"/>
      <family val="2"/>
      <scheme val="minor"/>
    </font>
    <font>
      <sz val="11"/>
      <color rgb="FFFF0000"/>
      <name val="Calibri"/>
      <family val="2"/>
      <scheme val="minor"/>
    </font>
    <font>
      <sz val="14"/>
      <color theme="1"/>
      <name val="Calibri"/>
      <family val="2"/>
      <scheme val="minor"/>
    </font>
    <font>
      <sz val="12"/>
      <name val="Calibri"/>
      <family val="2"/>
      <scheme val="minor"/>
    </font>
    <font>
      <b/>
      <sz val="11"/>
      <color indexed="8"/>
      <name val="Calibri"/>
      <family val="2"/>
    </font>
    <font>
      <b/>
      <sz val="11"/>
      <name val="Calibri"/>
      <family val="2"/>
    </font>
    <font>
      <u/>
      <sz val="11"/>
      <color theme="11"/>
      <name val="Calibri"/>
      <family val="2"/>
      <scheme val="minor"/>
    </font>
    <font>
      <b/>
      <sz val="12"/>
      <name val="Calibri"/>
      <family val="2"/>
      <scheme val="minor"/>
    </font>
    <font>
      <sz val="11"/>
      <color indexed="8"/>
      <name val="Calibri"/>
      <family val="2"/>
    </font>
    <font>
      <b/>
      <sz val="11"/>
      <color indexed="14"/>
      <name val="Calibri"/>
      <family val="2"/>
    </font>
    <font>
      <sz val="11"/>
      <color indexed="14"/>
      <name val="Calibri"/>
      <family val="2"/>
    </font>
    <font>
      <sz val="11"/>
      <name val="Calibri"/>
      <family val="2"/>
    </font>
    <font>
      <sz val="10"/>
      <color indexed="8"/>
      <name val="Calibri"/>
      <family val="2"/>
    </font>
    <font>
      <sz val="12"/>
      <color indexed="8"/>
      <name val="Calibri"/>
      <family val="2"/>
    </font>
    <font>
      <sz val="14"/>
      <color indexed="9"/>
      <name val="Calibri"/>
      <family val="2"/>
    </font>
    <font>
      <b/>
      <sz val="14"/>
      <color indexed="9"/>
      <name val="Calibri"/>
      <family val="2"/>
    </font>
    <font>
      <b/>
      <sz val="10"/>
      <color indexed="63"/>
      <name val="Calibri"/>
      <family val="2"/>
    </font>
    <font>
      <sz val="8"/>
      <color indexed="63"/>
      <name val="Calibri"/>
      <family val="2"/>
    </font>
    <font>
      <b/>
      <sz val="10"/>
      <color indexed="8"/>
      <name val="Calibri"/>
      <family val="2"/>
    </font>
    <font>
      <b/>
      <sz val="10"/>
      <name val="Calibri"/>
      <family val="2"/>
    </font>
    <font>
      <sz val="10"/>
      <name val="Calibri"/>
      <family val="2"/>
    </font>
    <font>
      <b/>
      <sz val="12"/>
      <name val="Calibri"/>
      <family val="2"/>
    </font>
    <font>
      <sz val="10"/>
      <name val="Verdana"/>
      <family val="2"/>
    </font>
    <font>
      <b/>
      <sz val="10"/>
      <name val="Optima"/>
      <family val="2"/>
    </font>
    <font>
      <sz val="10"/>
      <name val="Optima"/>
      <family val="2"/>
    </font>
    <font>
      <i/>
      <sz val="10"/>
      <name val="Optima"/>
      <family val="2"/>
    </font>
    <font>
      <u/>
      <sz val="10"/>
      <color indexed="12"/>
      <name val="Verdana"/>
      <family val="2"/>
    </font>
    <font>
      <b/>
      <sz val="10"/>
      <name val="Verdana"/>
      <family val="2"/>
    </font>
    <font>
      <sz val="10"/>
      <color theme="0"/>
      <name val="Arial"/>
      <family val="2"/>
    </font>
    <font>
      <b/>
      <sz val="11"/>
      <color theme="0"/>
      <name val="Calibri"/>
      <family val="2"/>
    </font>
    <font>
      <b/>
      <sz val="10"/>
      <color rgb="FF333333"/>
      <name val="Calibri"/>
      <family val="2"/>
    </font>
    <font>
      <sz val="8"/>
      <color rgb="FF333333"/>
      <name val="Calibri"/>
      <family val="2"/>
    </font>
    <font>
      <sz val="10"/>
      <color rgb="FF333333"/>
      <name val="Calibri"/>
      <family val="2"/>
      <scheme val="minor"/>
    </font>
    <font>
      <b/>
      <sz val="10"/>
      <color rgb="FF333333"/>
      <name val="Calibri"/>
      <family val="2"/>
      <scheme val="minor"/>
    </font>
    <font>
      <sz val="8"/>
      <color rgb="FF333333"/>
      <name val="Calibri"/>
      <family val="2"/>
      <scheme val="minor"/>
    </font>
    <font>
      <b/>
      <sz val="10"/>
      <name val="Optima"/>
    </font>
    <font>
      <sz val="8"/>
      <color theme="1"/>
      <name val="Calibri"/>
      <family val="2"/>
    </font>
    <font>
      <sz val="10"/>
      <color theme="0"/>
      <name val="Calibri"/>
      <family val="2"/>
    </font>
    <font>
      <sz val="11"/>
      <color rgb="FFFF0000"/>
      <name val="Calibri"/>
      <family val="2"/>
    </font>
    <font>
      <sz val="10"/>
      <color theme="1"/>
      <name val="Calibri"/>
      <family val="2"/>
    </font>
    <font>
      <sz val="10"/>
      <color theme="1"/>
      <name val="Calibri"/>
      <family val="2"/>
      <scheme val="minor"/>
    </font>
    <font>
      <sz val="11"/>
      <color indexed="8"/>
      <name val="Calibri"/>
      <family val="2"/>
      <scheme val="minor"/>
    </font>
    <font>
      <u/>
      <sz val="11"/>
      <color theme="1"/>
      <name val="Calibri"/>
      <family val="2"/>
      <scheme val="minor"/>
    </font>
    <font>
      <b/>
      <sz val="14"/>
      <name val="Calibri"/>
      <family val="2"/>
      <scheme val="minor"/>
    </font>
    <font>
      <sz val="8"/>
      <color theme="1"/>
      <name val="Calibri"/>
      <family val="2"/>
      <scheme val="minor"/>
    </font>
    <font>
      <sz val="7"/>
      <color indexed="81"/>
      <name val="Tahoma"/>
      <family val="2"/>
    </font>
    <font>
      <b/>
      <vertAlign val="subscript"/>
      <sz val="10"/>
      <name val="Optima"/>
    </font>
    <font>
      <b/>
      <vertAlign val="subscript"/>
      <sz val="11"/>
      <color theme="1"/>
      <name val="Calibri"/>
      <family val="2"/>
      <scheme val="minor"/>
    </font>
    <font>
      <sz val="10"/>
      <name val="Optima"/>
    </font>
    <font>
      <i/>
      <sz val="10"/>
      <name val="Optima"/>
    </font>
    <font>
      <vertAlign val="subscript"/>
      <sz val="9"/>
      <color indexed="81"/>
      <name val="Tahoma"/>
      <family val="2"/>
    </font>
    <font>
      <b/>
      <sz val="11"/>
      <color theme="0"/>
      <name val="Calibri"/>
      <family val="2"/>
      <scheme val="minor"/>
    </font>
    <font>
      <b/>
      <sz val="11"/>
      <color rgb="FFFF0000"/>
      <name val="Calibri"/>
      <family val="2"/>
      <scheme val="minor"/>
    </font>
    <font>
      <b/>
      <sz val="11"/>
      <color theme="10"/>
      <name val="Calibri"/>
      <family val="2"/>
      <scheme val="minor"/>
    </font>
    <font>
      <sz val="11"/>
      <color theme="9"/>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6"/>
        <bgColor indexed="64"/>
      </patternFill>
    </fill>
    <fill>
      <patternFill patternType="solid">
        <fgColor indexed="9"/>
        <bgColor indexed="64"/>
      </patternFill>
    </fill>
    <fill>
      <patternFill patternType="solid">
        <fgColor indexed="23"/>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rgb="FFD9E1F2"/>
        <bgColor indexed="64"/>
      </patternFill>
    </fill>
    <fill>
      <patternFill patternType="solid">
        <fgColor rgb="FFE2EFDA"/>
        <bgColor indexed="64"/>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theme="0"/>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bottom style="thin">
        <color auto="1"/>
      </bottom>
      <diagonal/>
    </border>
    <border>
      <left/>
      <right style="thin">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thin">
        <color auto="1"/>
      </left>
      <right style="medium">
        <color indexed="64"/>
      </right>
      <top style="thin">
        <color auto="1"/>
      </top>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s>
  <cellStyleXfs count="19">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1" fillId="0" borderId="0"/>
    <xf numFmtId="9"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6" borderId="1" applyNumberFormat="0" applyAlignment="0" applyProtection="0">
      <alignment horizontal="centerContinuous" vertical="top" wrapText="1"/>
    </xf>
    <xf numFmtId="0" fontId="1" fillId="7" borderId="1" applyNumberFormat="0" applyAlignment="0" applyProtection="0">
      <alignment horizontal="centerContinuous" vertical="top" wrapText="1"/>
    </xf>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9" fontId="41" fillId="0" borderId="0" applyFont="0" applyFill="0" applyBorder="0" applyAlignment="0" applyProtection="0"/>
    <xf numFmtId="43" fontId="41" fillId="0" borderId="0" applyFont="0" applyFill="0" applyBorder="0" applyAlignment="0" applyProtection="0"/>
    <xf numFmtId="44" fontId="41" fillId="0" borderId="0" applyFont="0" applyFill="0" applyBorder="0" applyAlignment="0" applyProtection="0"/>
    <xf numFmtId="0" fontId="55" fillId="0" borderId="0"/>
    <xf numFmtId="0" fontId="59" fillId="0" borderId="0" applyNumberFormat="0" applyFill="0" applyBorder="0" applyAlignment="0" applyProtection="0">
      <alignment vertical="top"/>
      <protection locked="0"/>
    </xf>
  </cellStyleXfs>
  <cellXfs count="875">
    <xf numFmtId="0" fontId="0" fillId="0" borderId="0" xfId="0"/>
    <xf numFmtId="0" fontId="0" fillId="2" borderId="0" xfId="0" applyFill="1"/>
    <xf numFmtId="0" fontId="0" fillId="2" borderId="0" xfId="0" applyFill="1" applyBorder="1"/>
    <xf numFmtId="0" fontId="2" fillId="2" borderId="0" xfId="0" applyFont="1" applyFill="1"/>
    <xf numFmtId="0" fontId="2" fillId="2" borderId="1" xfId="0" applyFont="1" applyFill="1" applyBorder="1" applyAlignment="1">
      <alignment horizontal="center" vertical="center" wrapText="1"/>
    </xf>
    <xf numFmtId="0" fontId="10" fillId="2" borderId="0" xfId="2" applyFont="1" applyFill="1" applyBorder="1" applyAlignment="1">
      <alignment horizontal="center" vertical="center"/>
    </xf>
    <xf numFmtId="0" fontId="9" fillId="2" borderId="0" xfId="2"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horizontal="center" vertical="center"/>
    </xf>
    <xf numFmtId="0" fontId="8" fillId="2" borderId="0" xfId="2" applyFill="1" applyBorder="1" applyAlignment="1">
      <alignment vertical="center" wrapText="1"/>
    </xf>
    <xf numFmtId="0" fontId="0" fillId="2" borderId="15" xfId="0" applyFill="1" applyBorder="1"/>
    <xf numFmtId="0" fontId="13" fillId="2" borderId="0" xfId="0" applyFont="1" applyFill="1" applyBorder="1" applyAlignment="1">
      <alignment vertical="center"/>
    </xf>
    <xf numFmtId="0" fontId="14" fillId="2" borderId="0" xfId="2" applyFont="1" applyFill="1" applyBorder="1" applyAlignment="1">
      <alignment vertical="center" wrapText="1"/>
    </xf>
    <xf numFmtId="0" fontId="13" fillId="2" borderId="0" xfId="0" applyFont="1" applyFill="1" applyAlignment="1">
      <alignment vertical="center"/>
    </xf>
    <xf numFmtId="0" fontId="0" fillId="2" borderId="0" xfId="0" applyFill="1" applyBorder="1" applyAlignment="1">
      <alignment wrapText="1"/>
    </xf>
    <xf numFmtId="0" fontId="0" fillId="2" borderId="0" xfId="0" applyFill="1" applyAlignment="1">
      <alignment horizontal="center" vertical="center"/>
    </xf>
    <xf numFmtId="0" fontId="0" fillId="2" borderId="0" xfId="0" applyFill="1" applyBorder="1" applyAlignment="1"/>
    <xf numFmtId="0" fontId="0" fillId="2" borderId="1" xfId="0" applyFill="1" applyBorder="1" applyAlignment="1">
      <alignment vertical="center"/>
    </xf>
    <xf numFmtId="0" fontId="0" fillId="2" borderId="0" xfId="0" applyFill="1" applyBorder="1" applyAlignment="1">
      <alignment vertical="center" wrapText="1"/>
    </xf>
    <xf numFmtId="0" fontId="2" fillId="2" borderId="14" xfId="0" applyFont="1" applyFill="1" applyBorder="1" applyAlignment="1">
      <alignment horizontal="center" vertical="center"/>
    </xf>
    <xf numFmtId="0" fontId="2" fillId="2" borderId="9" xfId="0" applyFont="1" applyFill="1" applyBorder="1" applyAlignment="1">
      <alignment horizontal="center" vertical="center"/>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2" fillId="2" borderId="0" xfId="0" applyFont="1" applyFill="1" applyBorder="1" applyAlignment="1">
      <alignment horizontal="center" vertical="center"/>
    </xf>
    <xf numFmtId="0" fontId="0" fillId="2" borderId="1" xfId="0" applyFill="1" applyBorder="1" applyAlignment="1">
      <alignment horizontal="left" vertical="center" wrapText="1"/>
    </xf>
    <xf numFmtId="0" fontId="0" fillId="2" borderId="0" xfId="0" applyFill="1" applyBorder="1" applyAlignment="1">
      <alignment horizontal="center"/>
    </xf>
    <xf numFmtId="0" fontId="19" fillId="0" borderId="0" xfId="0" applyFont="1" applyBorder="1" applyAlignment="1">
      <alignment vertical="center" wrapText="1"/>
    </xf>
    <xf numFmtId="0" fontId="18" fillId="0" borderId="0" xfId="0" applyFont="1" applyBorder="1" applyAlignment="1">
      <alignment vertical="center" wrapText="1"/>
    </xf>
    <xf numFmtId="0" fontId="0" fillId="2" borderId="9" xfId="0" applyFill="1" applyBorder="1" applyAlignment="1">
      <alignment vertical="center" wrapText="1"/>
    </xf>
    <xf numFmtId="0" fontId="0" fillId="2" borderId="0" xfId="0" applyFill="1" applyAlignment="1"/>
    <xf numFmtId="0" fontId="0" fillId="0" borderId="0" xfId="0" applyFill="1" applyBorder="1"/>
    <xf numFmtId="0" fontId="15" fillId="0" borderId="0" xfId="2" applyFont="1" applyFill="1" applyBorder="1" applyAlignment="1">
      <alignment horizontal="center" vertical="center" wrapText="1"/>
    </xf>
    <xf numFmtId="0" fontId="21" fillId="2" borderId="9" xfId="0" applyFont="1" applyFill="1" applyBorder="1" applyAlignment="1">
      <alignment horizontal="center" vertical="center"/>
    </xf>
    <xf numFmtId="0" fontId="15" fillId="0" borderId="0" xfId="2" applyFont="1" applyFill="1" applyBorder="1" applyAlignment="1">
      <alignment horizontal="center" vertical="center"/>
    </xf>
    <xf numFmtId="0" fontId="5" fillId="0" borderId="0" xfId="0" applyFont="1" applyFill="1" applyBorder="1"/>
    <xf numFmtId="0" fontId="5" fillId="0" borderId="0" xfId="0" applyFont="1" applyFill="1" applyBorder="1" applyAlignment="1">
      <alignment wrapText="1"/>
    </xf>
    <xf numFmtId="0" fontId="3" fillId="0" borderId="0" xfId="0" applyFont="1" applyFill="1" applyBorder="1" applyAlignment="1">
      <alignment horizontal="center"/>
    </xf>
    <xf numFmtId="0" fontId="8" fillId="0" borderId="0" xfId="2" applyFill="1" applyBorder="1" applyAlignment="1">
      <alignment vertical="center" wrapText="1"/>
    </xf>
    <xf numFmtId="0" fontId="0" fillId="2" borderId="0" xfId="0" applyFill="1" applyBorder="1" applyAlignment="1">
      <alignment vertical="center"/>
    </xf>
    <xf numFmtId="0" fontId="0" fillId="2" borderId="0" xfId="0" applyFill="1" applyBorder="1" applyAlignment="1">
      <alignment horizontal="centerContinuous" vertical="center"/>
    </xf>
    <xf numFmtId="0" fontId="13" fillId="2" borderId="0" xfId="0" applyFont="1" applyFill="1" applyBorder="1" applyAlignment="1">
      <alignment horizontal="center" vertical="center"/>
    </xf>
    <xf numFmtId="0" fontId="7" fillId="0" borderId="0" xfId="0" applyFont="1" applyFill="1" applyBorder="1" applyAlignment="1">
      <alignment horizontal="center" vertical="center"/>
    </xf>
    <xf numFmtId="0" fontId="2" fillId="2" borderId="1" xfId="0" applyFont="1" applyFill="1" applyBorder="1" applyAlignment="1"/>
    <xf numFmtId="0" fontId="2" fillId="2" borderId="14" xfId="0" applyFont="1" applyFill="1" applyBorder="1" applyAlignment="1">
      <alignment horizontal="centerContinuous"/>
    </xf>
    <xf numFmtId="0" fontId="2" fillId="2" borderId="12" xfId="0" applyFont="1" applyFill="1" applyBorder="1" applyAlignment="1">
      <alignment horizontal="centerContinuous"/>
    </xf>
    <xf numFmtId="0" fontId="2" fillId="2" borderId="13" xfId="0" applyFont="1" applyFill="1" applyBorder="1" applyAlignment="1">
      <alignment horizontal="centerContinuous"/>
    </xf>
    <xf numFmtId="0" fontId="13" fillId="0" borderId="0" xfId="0" applyFont="1" applyFill="1" applyBorder="1" applyAlignment="1">
      <alignment vertical="center"/>
    </xf>
    <xf numFmtId="0" fontId="2" fillId="2" borderId="0" xfId="0" applyFont="1" applyFill="1" applyBorder="1" applyAlignment="1">
      <alignment vertical="center" wrapText="1"/>
    </xf>
    <xf numFmtId="0" fontId="0" fillId="0" borderId="0" xfId="0" applyFill="1" applyBorder="1" applyAlignment="1">
      <alignment wrapText="1"/>
    </xf>
    <xf numFmtId="0" fontId="0" fillId="2" borderId="0" xfId="0" applyFill="1" applyAlignment="1">
      <alignment vertical="center" wrapText="1"/>
    </xf>
    <xf numFmtId="0" fontId="4" fillId="2" borderId="0" xfId="0" applyFont="1" applyFill="1" applyAlignment="1"/>
    <xf numFmtId="0" fontId="4" fillId="2" borderId="0" xfId="0" applyFont="1" applyFill="1" applyAlignment="1">
      <alignment horizontal="centerContinuous"/>
    </xf>
    <xf numFmtId="0" fontId="17" fillId="0" borderId="0" xfId="0" applyFont="1" applyAlignment="1"/>
    <xf numFmtId="0" fontId="13" fillId="0" borderId="0" xfId="0" applyFont="1" applyFill="1" applyAlignment="1">
      <alignment vertical="center"/>
    </xf>
    <xf numFmtId="0" fontId="0" fillId="2" borderId="0" xfId="0" applyFill="1" applyAlignment="1">
      <alignment horizontal="centerContinuous"/>
    </xf>
    <xf numFmtId="0" fontId="11" fillId="3" borderId="0" xfId="3" applyFont="1" applyFill="1" applyProtection="1">
      <protection locked="0"/>
    </xf>
    <xf numFmtId="0" fontId="11" fillId="3" borderId="0" xfId="3" applyFont="1" applyFill="1" applyAlignment="1" applyProtection="1">
      <alignment horizontal="center"/>
      <protection locked="0"/>
    </xf>
    <xf numFmtId="0" fontId="11" fillId="0" borderId="0" xfId="3" applyFont="1" applyProtection="1">
      <protection locked="0"/>
    </xf>
    <xf numFmtId="164" fontId="11" fillId="0" borderId="0" xfId="3" applyNumberFormat="1" applyFont="1" applyProtection="1">
      <protection locked="0"/>
    </xf>
    <xf numFmtId="9" fontId="11" fillId="0" borderId="0" xfId="4" applyFont="1" applyProtection="1">
      <protection locked="0"/>
    </xf>
    <xf numFmtId="42" fontId="11" fillId="0" borderId="0" xfId="3" applyNumberFormat="1" applyFont="1" applyProtection="1">
      <protection locked="0"/>
    </xf>
    <xf numFmtId="165" fontId="11" fillId="0" borderId="0" xfId="3" applyNumberFormat="1" applyFont="1" applyProtection="1">
      <protection locked="0"/>
    </xf>
    <xf numFmtId="0" fontId="11" fillId="0" borderId="0" xfId="3" applyFont="1"/>
    <xf numFmtId="0" fontId="11" fillId="0" borderId="0" xfId="3" applyFont="1" applyBorder="1" applyProtection="1">
      <protection locked="0"/>
    </xf>
    <xf numFmtId="0" fontId="11" fillId="0" borderId="0" xfId="3"/>
    <xf numFmtId="0" fontId="11" fillId="3" borderId="0" xfId="3" applyFont="1" applyFill="1" applyBorder="1" applyProtection="1">
      <protection locked="0"/>
    </xf>
    <xf numFmtId="166" fontId="11" fillId="0" borderId="0" xfId="5" applyNumberFormat="1" applyFont="1" applyAlignment="1" applyProtection="1">
      <alignment horizontal="right" vertical="center"/>
      <protection locked="0"/>
    </xf>
    <xf numFmtId="167" fontId="11" fillId="0" borderId="0" xfId="6" applyNumberFormat="1" applyFont="1" applyAlignment="1" applyProtection="1">
      <alignment horizontal="right" vertical="center"/>
      <protection locked="0"/>
    </xf>
    <xf numFmtId="168" fontId="11" fillId="0" borderId="0" xfId="5" applyNumberFormat="1" applyFont="1" applyAlignment="1" applyProtection="1">
      <alignment horizontal="right" vertical="center"/>
      <protection locked="0"/>
    </xf>
    <xf numFmtId="0" fontId="11" fillId="0" borderId="0" xfId="3" applyFont="1" applyAlignment="1" applyProtection="1">
      <alignment vertical="center"/>
      <protection locked="0"/>
    </xf>
    <xf numFmtId="0" fontId="22" fillId="3" borderId="0" xfId="3" applyFont="1" applyFill="1" applyAlignment="1" applyProtection="1">
      <alignment horizontal="center" wrapText="1"/>
      <protection locked="0"/>
    </xf>
    <xf numFmtId="0" fontId="22" fillId="0" borderId="0" xfId="3" applyFont="1" applyAlignment="1" applyProtection="1">
      <alignment horizontal="center" wrapText="1"/>
      <protection locked="0"/>
    </xf>
    <xf numFmtId="164" fontId="23" fillId="4" borderId="19" xfId="3" applyNumberFormat="1" applyFont="1" applyFill="1" applyBorder="1" applyAlignment="1" applyProtection="1">
      <alignment horizontal="center" vertical="center" wrapText="1"/>
      <protection locked="0"/>
    </xf>
    <xf numFmtId="9" fontId="23" fillId="4" borderId="20" xfId="4" applyFont="1" applyFill="1" applyBorder="1" applyAlignment="1" applyProtection="1">
      <alignment horizontal="center" vertical="center" wrapText="1"/>
      <protection locked="0"/>
    </xf>
    <xf numFmtId="42" fontId="23" fillId="4" borderId="20" xfId="3" applyNumberFormat="1" applyFont="1" applyFill="1" applyBorder="1" applyAlignment="1" applyProtection="1">
      <alignment horizontal="center" vertical="center" wrapText="1"/>
      <protection locked="0"/>
    </xf>
    <xf numFmtId="42" fontId="23" fillId="4" borderId="27" xfId="3" applyNumberFormat="1" applyFont="1" applyFill="1" applyBorder="1" applyAlignment="1" applyProtection="1">
      <alignment horizontal="center" vertical="center" wrapText="1"/>
      <protection locked="0"/>
    </xf>
    <xf numFmtId="0" fontId="22" fillId="3" borderId="0" xfId="3" applyFont="1" applyFill="1" applyAlignment="1" applyProtection="1">
      <alignment horizontal="center"/>
      <protection locked="0"/>
    </xf>
    <xf numFmtId="0" fontId="22" fillId="0" borderId="0" xfId="3" applyFont="1" applyAlignment="1" applyProtection="1">
      <alignment horizontal="center"/>
      <protection locked="0"/>
    </xf>
    <xf numFmtId="164" fontId="23" fillId="4" borderId="29" xfId="3" applyNumberFormat="1" applyFont="1" applyFill="1" applyBorder="1" applyAlignment="1" applyProtection="1">
      <alignment horizontal="centerContinuous" vertical="center"/>
      <protection locked="0"/>
    </xf>
    <xf numFmtId="9" fontId="23" fillId="4" borderId="30" xfId="4" applyFont="1" applyFill="1" applyBorder="1" applyAlignment="1" applyProtection="1">
      <alignment horizontal="centerContinuous" vertical="center"/>
      <protection locked="0"/>
    </xf>
    <xf numFmtId="42" fontId="23" fillId="4" borderId="30" xfId="3" applyNumberFormat="1" applyFont="1" applyFill="1" applyBorder="1" applyAlignment="1" applyProtection="1">
      <alignment horizontal="centerContinuous" vertical="center"/>
      <protection locked="0"/>
    </xf>
    <xf numFmtId="165" fontId="23" fillId="4" borderId="29" xfId="3" applyNumberFormat="1" applyFont="1" applyFill="1" applyBorder="1" applyAlignment="1" applyProtection="1">
      <alignment horizontal="centerContinuous" vertical="center"/>
      <protection locked="0"/>
    </xf>
    <xf numFmtId="165" fontId="23" fillId="4" borderId="30" xfId="3" applyNumberFormat="1" applyFont="1" applyFill="1" applyBorder="1" applyAlignment="1" applyProtection="1">
      <alignment horizontal="centerContinuous" vertical="center"/>
      <protection locked="0"/>
    </xf>
    <xf numFmtId="164" fontId="23" fillId="4" borderId="32" xfId="3" applyNumberFormat="1" applyFont="1" applyFill="1" applyBorder="1" applyAlignment="1" applyProtection="1">
      <alignment horizontal="centerContinuous" vertical="center"/>
      <protection locked="0"/>
    </xf>
    <xf numFmtId="42" fontId="23" fillId="4" borderId="21" xfId="3" applyNumberFormat="1" applyFont="1" applyFill="1" applyBorder="1" applyAlignment="1" applyProtection="1">
      <alignment horizontal="center" vertical="center" wrapText="1"/>
      <protection locked="0"/>
    </xf>
    <xf numFmtId="164" fontId="23" fillId="4" borderId="20" xfId="3" applyNumberFormat="1" applyFont="1" applyFill="1" applyBorder="1" applyAlignment="1" applyProtection="1">
      <alignment horizontal="center" vertical="center" wrapText="1"/>
      <protection locked="0"/>
    </xf>
    <xf numFmtId="165" fontId="23" fillId="4" borderId="20" xfId="3" applyNumberFormat="1" applyFont="1" applyFill="1" applyBorder="1" applyAlignment="1" applyProtection="1">
      <alignment horizontal="center" vertical="center" wrapText="1"/>
      <protection locked="0"/>
    </xf>
    <xf numFmtId="165" fontId="23" fillId="4" borderId="19" xfId="3" applyNumberFormat="1" applyFont="1" applyFill="1" applyBorder="1" applyAlignment="1" applyProtection="1">
      <alignment horizontal="center" vertical="center" wrapText="1"/>
      <protection locked="0"/>
    </xf>
    <xf numFmtId="164" fontId="11" fillId="0" borderId="0" xfId="3" applyNumberFormat="1" applyFont="1" applyBorder="1" applyProtection="1">
      <protection locked="0"/>
    </xf>
    <xf numFmtId="165" fontId="11" fillId="0" borderId="0" xfId="3" applyNumberFormat="1" applyFont="1" applyBorder="1" applyProtection="1">
      <protection locked="0"/>
    </xf>
    <xf numFmtId="42" fontId="11" fillId="0" borderId="0" xfId="3" applyNumberFormat="1" applyFont="1" applyBorder="1" applyProtection="1">
      <protection locked="0"/>
    </xf>
    <xf numFmtId="9" fontId="11" fillId="0" borderId="0" xfId="4" applyFont="1" applyBorder="1" applyProtection="1">
      <protection locked="0"/>
    </xf>
    <xf numFmtId="0" fontId="0" fillId="0" borderId="0" xfId="0" applyBorder="1"/>
    <xf numFmtId="0" fontId="7" fillId="2" borderId="0" xfId="0" applyFont="1" applyFill="1" applyBorder="1" applyAlignment="1">
      <alignment vertical="center"/>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2" fillId="2" borderId="0" xfId="0" applyFont="1" applyFill="1" applyBorder="1" applyAlignment="1">
      <alignment horizontal="left" vertical="center"/>
    </xf>
    <xf numFmtId="0" fontId="6" fillId="2" borderId="1" xfId="0" applyFont="1" applyFill="1" applyBorder="1" applyAlignment="1">
      <alignment horizontal="left" vertical="center"/>
    </xf>
    <xf numFmtId="0" fontId="0" fillId="2" borderId="0" xfId="0" applyFill="1" applyBorder="1" applyAlignment="1">
      <alignment horizontal="right"/>
    </xf>
    <xf numFmtId="0" fontId="0" fillId="2" borderId="0" xfId="0" applyFont="1" applyFill="1" applyBorder="1" applyAlignment="1">
      <alignment horizontal="right" vertical="center"/>
    </xf>
    <xf numFmtId="0" fontId="0" fillId="2" borderId="0" xfId="0" applyFont="1" applyFill="1" applyBorder="1" applyAlignment="1">
      <alignment horizontal="right"/>
    </xf>
    <xf numFmtId="0" fontId="0" fillId="2" borderId="0" xfId="0" applyFill="1" applyBorder="1" applyAlignment="1">
      <alignment horizontal="left"/>
    </xf>
    <xf numFmtId="0" fontId="13" fillId="0" borderId="0" xfId="0" applyFont="1" applyFill="1" applyBorder="1" applyAlignment="1">
      <alignment horizontal="center" vertical="center"/>
    </xf>
    <xf numFmtId="0" fontId="0" fillId="2" borderId="0" xfId="0" applyFill="1" applyBorder="1" applyAlignment="1">
      <alignment vertical="top"/>
    </xf>
    <xf numFmtId="0" fontId="0" fillId="0" borderId="0" xfId="0" applyFont="1"/>
    <xf numFmtId="0" fontId="3" fillId="5" borderId="0" xfId="0" applyFont="1" applyFill="1"/>
    <xf numFmtId="0" fontId="0" fillId="2" borderId="0" xfId="0" applyFill="1" applyBorder="1" applyAlignment="1">
      <alignment vertical="distributed"/>
    </xf>
    <xf numFmtId="0" fontId="0" fillId="0" borderId="0" xfId="0" applyFont="1" applyFill="1" applyBorder="1"/>
    <xf numFmtId="0" fontId="0" fillId="2" borderId="0" xfId="0" applyFill="1" applyBorder="1" applyAlignment="1">
      <alignment horizontal="right" vertical="center"/>
    </xf>
    <xf numFmtId="0" fontId="29" fillId="5" borderId="0" xfId="0" applyFont="1" applyFill="1" applyBorder="1" applyAlignment="1">
      <alignment horizontal="left" vertical="center"/>
    </xf>
    <xf numFmtId="0" fontId="28" fillId="5" borderId="0" xfId="0" applyFont="1" applyFill="1" applyBorder="1" applyAlignment="1">
      <alignment horizontal="center" vertical="center"/>
    </xf>
    <xf numFmtId="0" fontId="6" fillId="2" borderId="1" xfId="0" applyFont="1" applyFill="1" applyBorder="1" applyAlignment="1">
      <alignment horizontal="center" vertical="center" wrapText="1"/>
    </xf>
    <xf numFmtId="42" fontId="0" fillId="6" borderId="1" xfId="0" applyNumberFormat="1" applyFont="1" applyFill="1" applyBorder="1" applyAlignment="1">
      <alignment horizontal="center" vertical="center" wrapText="1"/>
    </xf>
    <xf numFmtId="42" fontId="0" fillId="7" borderId="1" xfId="0" applyNumberFormat="1" applyFont="1" applyFill="1" applyBorder="1" applyAlignment="1">
      <alignment horizontal="center" vertical="center" wrapText="1"/>
    </xf>
    <xf numFmtId="42" fontId="11" fillId="7" borderId="1" xfId="1" applyNumberFormat="1" applyFont="1" applyFill="1" applyBorder="1" applyAlignment="1">
      <alignment horizontal="center" vertical="center" wrapText="1"/>
    </xf>
    <xf numFmtId="0" fontId="0" fillId="7" borderId="1" xfId="0" applyFont="1" applyFill="1" applyBorder="1" applyAlignment="1">
      <alignment horizontal="centerContinuous" vertical="top" wrapText="1"/>
    </xf>
    <xf numFmtId="0" fontId="0" fillId="6" borderId="1" xfId="0" applyFont="1" applyFill="1" applyBorder="1" applyAlignment="1">
      <alignment horizontal="centerContinuous" vertical="top" wrapText="1"/>
    </xf>
    <xf numFmtId="0" fontId="0" fillId="0" borderId="0" xfId="0" applyFont="1" applyBorder="1"/>
    <xf numFmtId="0" fontId="2" fillId="0" borderId="0" xfId="0" applyFont="1"/>
    <xf numFmtId="0" fontId="2" fillId="0" borderId="1" xfId="0" applyFont="1" applyBorder="1" applyAlignment="1">
      <alignment horizontal="center" vertical="center" wrapText="1"/>
    </xf>
    <xf numFmtId="0" fontId="1" fillId="6" borderId="1" xfId="9" applyAlignment="1">
      <alignment horizontal="centerContinuous" vertical="top" wrapText="1"/>
    </xf>
    <xf numFmtId="0" fontId="1" fillId="6" borderId="1" xfId="9" applyAlignment="1">
      <alignment horizontal="left" vertical="center"/>
    </xf>
    <xf numFmtId="0" fontId="1" fillId="6" borderId="1" xfId="9" applyAlignment="1">
      <alignment horizontal="left"/>
    </xf>
    <xf numFmtId="0" fontId="1" fillId="6" borderId="1" xfId="9" applyAlignment="1"/>
    <xf numFmtId="9" fontId="1" fillId="6" borderId="1" xfId="9" applyNumberFormat="1" applyAlignment="1"/>
    <xf numFmtId="168" fontId="1" fillId="6" borderId="1" xfId="9" applyNumberFormat="1" applyAlignment="1"/>
    <xf numFmtId="168" fontId="1" fillId="6" borderId="1" xfId="9" applyNumberFormat="1" applyAlignment="1">
      <alignment vertical="distributed"/>
    </xf>
    <xf numFmtId="0" fontId="1" fillId="6" borderId="1" xfId="9" applyAlignment="1">
      <alignment vertical="center"/>
    </xf>
    <xf numFmtId="0" fontId="1" fillId="6" borderId="1" xfId="9" applyAlignment="1">
      <alignment vertical="center" wrapText="1"/>
    </xf>
    <xf numFmtId="0" fontId="0" fillId="0" borderId="0" xfId="0" applyFont="1" applyBorder="1" applyAlignment="1">
      <alignment horizontal="center" vertical="center" wrapText="1"/>
    </xf>
    <xf numFmtId="0" fontId="0" fillId="0" borderId="0" xfId="0" applyAlignment="1">
      <alignment horizontal="right"/>
    </xf>
    <xf numFmtId="0" fontId="28" fillId="5" borderId="0" xfId="0" applyFont="1" applyFill="1" applyBorder="1" applyAlignment="1">
      <alignment horizontal="left" vertical="center"/>
    </xf>
    <xf numFmtId="0" fontId="1" fillId="6" borderId="1" xfId="9" applyBorder="1" applyAlignment="1"/>
    <xf numFmtId="0" fontId="1" fillId="6" borderId="13" xfId="9" applyBorder="1" applyAlignment="1"/>
    <xf numFmtId="0" fontId="1" fillId="6" borderId="14" xfId="9" applyBorder="1" applyAlignment="1"/>
    <xf numFmtId="0" fontId="1" fillId="6" borderId="12" xfId="9" applyBorder="1" applyAlignment="1"/>
    <xf numFmtId="0" fontId="0" fillId="2" borderId="0" xfId="0" applyFill="1" applyBorder="1" applyAlignment="1">
      <alignment horizontal="right" vertical="center" wrapText="1"/>
    </xf>
    <xf numFmtId="0" fontId="1" fillId="6" borderId="1" xfId="9" applyBorder="1" applyAlignment="1">
      <alignment vertical="center"/>
    </xf>
    <xf numFmtId="0" fontId="0" fillId="0" borderId="0" xfId="0" applyFill="1" applyBorder="1" applyAlignment="1">
      <alignment horizontal="right" vertical="center"/>
    </xf>
    <xf numFmtId="0" fontId="1" fillId="0" borderId="0" xfId="9" applyFill="1" applyBorder="1" applyAlignment="1"/>
    <xf numFmtId="0" fontId="0" fillId="0" borderId="0" xfId="0" applyFill="1" applyBorder="1" applyAlignment="1">
      <alignment vertical="center"/>
    </xf>
    <xf numFmtId="0" fontId="0" fillId="2" borderId="0" xfId="0" applyFill="1" applyBorder="1" applyAlignment="1">
      <alignment horizontal="centerContinuous"/>
    </xf>
    <xf numFmtId="0" fontId="4" fillId="2" borderId="0" xfId="0" applyFont="1" applyFill="1" applyAlignment="1">
      <alignment horizontal="left"/>
    </xf>
    <xf numFmtId="0" fontId="20" fillId="0" borderId="1" xfId="0" applyFont="1" applyBorder="1" applyAlignment="1">
      <alignment horizontal="center" vertical="center" wrapText="1"/>
    </xf>
    <xf numFmtId="14" fontId="0" fillId="6" borderId="1" xfId="0" applyNumberFormat="1" applyFont="1" applyFill="1" applyBorder="1" applyAlignment="1">
      <alignment horizontal="center" vertical="center" wrapText="1"/>
    </xf>
    <xf numFmtId="166" fontId="0" fillId="6" borderId="1" xfId="7" applyNumberFormat="1" applyFont="1" applyFill="1" applyBorder="1" applyAlignment="1">
      <alignment horizontal="center" vertical="center" wrapText="1"/>
    </xf>
    <xf numFmtId="168" fontId="0" fillId="6" borderId="1" xfId="7" applyNumberFormat="1" applyFont="1" applyFill="1" applyBorder="1" applyAlignment="1">
      <alignment horizontal="center" vertical="center" wrapText="1"/>
    </xf>
    <xf numFmtId="166" fontId="0" fillId="7" borderId="1" xfId="7" applyNumberFormat="1" applyFont="1" applyFill="1" applyBorder="1" applyAlignment="1">
      <alignment horizontal="center" vertical="center" wrapText="1"/>
    </xf>
    <xf numFmtId="168" fontId="0" fillId="7" borderId="1" xfId="7" applyNumberFormat="1" applyFont="1" applyFill="1" applyBorder="1" applyAlignment="1">
      <alignment horizontal="center" vertical="center" wrapText="1"/>
    </xf>
    <xf numFmtId="168" fontId="0" fillId="2" borderId="0" xfId="7" applyNumberFormat="1" applyFont="1" applyFill="1"/>
    <xf numFmtId="168" fontId="0" fillId="0" borderId="0" xfId="7" applyNumberFormat="1" applyFont="1"/>
    <xf numFmtId="168" fontId="0" fillId="2" borderId="0" xfId="7" applyNumberFormat="1" applyFont="1" applyFill="1" applyBorder="1"/>
    <xf numFmtId="0" fontId="0" fillId="2" borderId="0" xfId="0" applyFont="1" applyFill="1" applyBorder="1" applyAlignment="1">
      <alignment horizontal="right" vertical="top"/>
    </xf>
    <xf numFmtId="0" fontId="0" fillId="2" borderId="0" xfId="0" applyFill="1" applyAlignment="1">
      <alignment horizontal="right"/>
    </xf>
    <xf numFmtId="0" fontId="2" fillId="2" borderId="0" xfId="0" applyFont="1" applyFill="1" applyAlignment="1">
      <alignment wrapText="1"/>
    </xf>
    <xf numFmtId="0" fontId="34" fillId="2" borderId="0" xfId="0" applyFont="1" applyFill="1" applyBorder="1"/>
    <xf numFmtId="0" fontId="34" fillId="2" borderId="0" xfId="0" applyFont="1" applyFill="1"/>
    <xf numFmtId="0" fontId="34" fillId="0" borderId="0" xfId="0" applyFont="1"/>
    <xf numFmtId="0" fontId="1" fillId="6" borderId="1" xfId="9" applyAlignment="1">
      <alignment vertical="center"/>
    </xf>
    <xf numFmtId="9" fontId="0" fillId="7" borderId="1" xfId="0" applyNumberFormat="1" applyFont="1" applyFill="1" applyBorder="1" applyAlignment="1">
      <alignment horizontal="center" vertical="center" wrapText="1"/>
    </xf>
    <xf numFmtId="0" fontId="35" fillId="0" borderId="0" xfId="9" applyFont="1" applyFill="1" applyBorder="1" applyAlignment="1">
      <alignment horizontal="center" vertical="center" wrapText="1"/>
    </xf>
    <xf numFmtId="0" fontId="2" fillId="2" borderId="1" xfId="0" applyFont="1" applyFill="1" applyBorder="1" applyAlignment="1">
      <alignment horizontal="center" vertical="center"/>
    </xf>
    <xf numFmtId="168" fontId="5" fillId="6" borderId="1" xfId="9" applyNumberFormat="1" applyFont="1" applyAlignment="1"/>
    <xf numFmtId="0" fontId="0" fillId="9" borderId="0" xfId="0" applyFill="1" applyBorder="1"/>
    <xf numFmtId="0" fontId="1" fillId="6" borderId="13" xfId="9" applyBorder="1" applyAlignment="1">
      <alignment horizontal="center"/>
    </xf>
    <xf numFmtId="0" fontId="1" fillId="6" borderId="14" xfId="9" applyBorder="1" applyAlignment="1">
      <alignment horizontal="center"/>
    </xf>
    <xf numFmtId="0" fontId="37" fillId="9" borderId="1" xfId="0" applyFont="1" applyFill="1" applyBorder="1" applyAlignment="1">
      <alignment horizontal="centerContinuous"/>
    </xf>
    <xf numFmtId="0" fontId="5" fillId="0" borderId="0" xfId="0" applyFont="1" applyAlignment="1">
      <alignment horizontal="right"/>
    </xf>
    <xf numFmtId="0" fontId="5" fillId="2" borderId="0" xfId="0" applyFont="1" applyFill="1" applyBorder="1" applyAlignment="1">
      <alignment horizontal="right" vertical="center"/>
    </xf>
    <xf numFmtId="0" fontId="0" fillId="6" borderId="1" xfId="0" applyFill="1" applyBorder="1"/>
    <xf numFmtId="0" fontId="22" fillId="0" borderId="1" xfId="0" applyFont="1" applyBorder="1" applyAlignment="1">
      <alignment horizontal="center" vertical="center" wrapText="1"/>
    </xf>
    <xf numFmtId="0" fontId="5" fillId="0" borderId="0" xfId="0" applyFont="1"/>
    <xf numFmtId="0" fontId="0" fillId="2" borderId="0" xfId="0" applyFill="1" applyBorder="1" applyAlignment="1">
      <alignment horizontal="center"/>
    </xf>
    <xf numFmtId="0" fontId="1" fillId="6" borderId="1" xfId="9" applyAlignment="1"/>
    <xf numFmtId="0" fontId="0" fillId="0" borderId="0" xfId="0"/>
    <xf numFmtId="0" fontId="0" fillId="2" borderId="0" xfId="0" applyFill="1"/>
    <xf numFmtId="0" fontId="2" fillId="2" borderId="0" xfId="0" applyFont="1" applyFill="1" applyBorder="1" applyAlignment="1">
      <alignment horizontal="center" vertical="center"/>
    </xf>
    <xf numFmtId="0" fontId="38" fillId="9" borderId="14" xfId="0" applyFont="1" applyFill="1" applyBorder="1" applyAlignment="1">
      <alignment horizontal="centerContinuous"/>
    </xf>
    <xf numFmtId="0" fontId="5" fillId="2" borderId="0" xfId="0" applyFont="1" applyFill="1" applyBorder="1" applyAlignment="1">
      <alignment horizontal="right" vertical="center"/>
    </xf>
    <xf numFmtId="0" fontId="40" fillId="2" borderId="0" xfId="0" applyFont="1" applyFill="1" applyAlignment="1">
      <alignment horizontal="left"/>
    </xf>
    <xf numFmtId="0" fontId="0" fillId="0" borderId="0" xfId="0"/>
    <xf numFmtId="0" fontId="0" fillId="2" borderId="0" xfId="0" applyFill="1"/>
    <xf numFmtId="0" fontId="0" fillId="2" borderId="0" xfId="0" applyFill="1" applyBorder="1"/>
    <xf numFmtId="0" fontId="8" fillId="2" borderId="0" xfId="2" applyFill="1" applyBorder="1" applyAlignment="1">
      <alignment vertical="center" wrapText="1"/>
    </xf>
    <xf numFmtId="0" fontId="0" fillId="2" borderId="0" xfId="0" applyFill="1" applyBorder="1" applyAlignment="1">
      <alignment vertical="center" wrapText="1"/>
    </xf>
    <xf numFmtId="0" fontId="0" fillId="0" borderId="0" xfId="0" applyFill="1" applyBorder="1"/>
    <xf numFmtId="0" fontId="15" fillId="0" borderId="0" xfId="2" applyFont="1" applyFill="1" applyBorder="1" applyAlignment="1">
      <alignment horizontal="center" vertical="center"/>
    </xf>
    <xf numFmtId="0" fontId="0" fillId="0" borderId="0" xfId="0" applyFill="1" applyBorder="1" applyAlignment="1">
      <alignment wrapText="1"/>
    </xf>
    <xf numFmtId="0" fontId="4" fillId="2" borderId="0" xfId="0" applyFont="1" applyFill="1" applyAlignment="1">
      <alignment horizontal="centerContinuous"/>
    </xf>
    <xf numFmtId="0" fontId="17" fillId="0" borderId="0" xfId="0" applyFont="1" applyAlignment="1"/>
    <xf numFmtId="0" fontId="29" fillId="5" borderId="0" xfId="0" applyFont="1" applyFill="1" applyBorder="1" applyAlignment="1">
      <alignment horizontal="left" vertical="center"/>
    </xf>
    <xf numFmtId="0" fontId="1" fillId="6" borderId="1" xfId="9" applyAlignment="1">
      <alignment vertical="center" wrapText="1"/>
    </xf>
    <xf numFmtId="0" fontId="22" fillId="0" borderId="9" xfId="0" applyFont="1" applyBorder="1" applyAlignment="1">
      <alignment horizontal="center" vertical="center" wrapText="1"/>
    </xf>
    <xf numFmtId="0" fontId="29" fillId="5" borderId="0" xfId="0" applyFont="1" applyFill="1" applyBorder="1" applyAlignment="1">
      <alignment horizontal="left" vertical="center"/>
    </xf>
    <xf numFmtId="9" fontId="37" fillId="0" borderId="0" xfId="14" applyFont="1" applyBorder="1"/>
    <xf numFmtId="0" fontId="42" fillId="0" borderId="0" xfId="0" applyFont="1"/>
    <xf numFmtId="0" fontId="46" fillId="6" borderId="1" xfId="9" applyFont="1" applyAlignment="1">
      <alignment vertical="center" wrapText="1"/>
    </xf>
    <xf numFmtId="0" fontId="47" fillId="10" borderId="0" xfId="0" applyFont="1" applyFill="1" applyBorder="1" applyAlignment="1">
      <alignment horizontal="left" vertical="center"/>
    </xf>
    <xf numFmtId="0" fontId="48" fillId="10" borderId="0" xfId="0" applyFont="1" applyFill="1" applyBorder="1" applyAlignment="1">
      <alignment horizontal="left" vertical="center"/>
    </xf>
    <xf numFmtId="0" fontId="33" fillId="0" borderId="0" xfId="0" applyFont="1" applyAlignment="1">
      <alignment horizontal="left"/>
    </xf>
    <xf numFmtId="0" fontId="0" fillId="0" borderId="0" xfId="0" applyFont="1"/>
    <xf numFmtId="0" fontId="0" fillId="0" borderId="0" xfId="0" applyFont="1"/>
    <xf numFmtId="0" fontId="0" fillId="0" borderId="0" xfId="0" applyAlignment="1">
      <alignment horizontal="center"/>
    </xf>
    <xf numFmtId="0" fontId="0" fillId="2" borderId="0" xfId="0" applyFill="1" applyAlignment="1">
      <alignment horizontal="center"/>
    </xf>
    <xf numFmtId="0" fontId="0" fillId="0" borderId="0" xfId="0"/>
    <xf numFmtId="0" fontId="0" fillId="0" borderId="0" xfId="0" applyFill="1" applyBorder="1"/>
    <xf numFmtId="0" fontId="1" fillId="6" borderId="0" xfId="9" applyBorder="1" applyAlignment="1"/>
    <xf numFmtId="0" fontId="1" fillId="6" borderId="0" xfId="9" applyBorder="1" applyAlignment="1">
      <alignment vertical="center" wrapText="1"/>
    </xf>
    <xf numFmtId="0" fontId="1" fillId="6" borderId="2" xfId="9" applyBorder="1" applyAlignment="1">
      <alignment vertical="center" wrapText="1"/>
    </xf>
    <xf numFmtId="0" fontId="1" fillId="6" borderId="3" xfId="9" applyBorder="1" applyAlignment="1">
      <alignment vertical="center" wrapText="1"/>
    </xf>
    <xf numFmtId="0" fontId="1" fillId="6" borderId="4" xfId="9" applyBorder="1" applyAlignment="1">
      <alignment vertical="center" wrapText="1"/>
    </xf>
    <xf numFmtId="0" fontId="1" fillId="6" borderId="5" xfId="9" applyBorder="1" applyAlignment="1">
      <alignment vertical="center" wrapText="1"/>
    </xf>
    <xf numFmtId="0" fontId="1" fillId="6" borderId="35" xfId="9" applyBorder="1" applyAlignment="1">
      <alignment vertical="center" wrapText="1"/>
    </xf>
    <xf numFmtId="0" fontId="1" fillId="6" borderId="6" xfId="9" applyBorder="1" applyAlignment="1">
      <alignment vertical="center" wrapText="1"/>
    </xf>
    <xf numFmtId="0" fontId="1" fillId="6" borderId="7" xfId="9" applyBorder="1" applyAlignment="1">
      <alignment vertical="center" wrapText="1"/>
    </xf>
    <xf numFmtId="0" fontId="1" fillId="6" borderId="8" xfId="9" applyBorder="1" applyAlignment="1">
      <alignment vertical="center" wrapText="1"/>
    </xf>
    <xf numFmtId="0" fontId="1" fillId="6" borderId="0" xfId="9" applyBorder="1" applyAlignment="1">
      <alignment vertical="center"/>
    </xf>
    <xf numFmtId="0" fontId="1" fillId="6" borderId="2" xfId="9" applyBorder="1" applyAlignment="1">
      <alignment vertical="center"/>
    </xf>
    <xf numFmtId="0" fontId="1" fillId="6" borderId="3" xfId="9" applyBorder="1" applyAlignment="1">
      <alignment vertical="center"/>
    </xf>
    <xf numFmtId="0" fontId="1" fillId="6" borderId="4" xfId="9" applyBorder="1" applyAlignment="1">
      <alignment vertical="center"/>
    </xf>
    <xf numFmtId="0" fontId="1" fillId="6" borderId="5" xfId="9" applyBorder="1" applyAlignment="1">
      <alignment vertical="center"/>
    </xf>
    <xf numFmtId="0" fontId="1" fillId="6" borderId="35" xfId="9" applyBorder="1" applyAlignment="1">
      <alignment vertical="center"/>
    </xf>
    <xf numFmtId="0" fontId="1" fillId="6" borderId="6" xfId="9" applyBorder="1" applyAlignment="1">
      <alignment vertical="center"/>
    </xf>
    <xf numFmtId="0" fontId="1" fillId="6" borderId="7" xfId="9" applyBorder="1" applyAlignment="1">
      <alignment vertical="center"/>
    </xf>
    <xf numFmtId="0" fontId="1" fillId="6" borderId="8" xfId="9" applyBorder="1" applyAlignment="1">
      <alignment vertical="center"/>
    </xf>
    <xf numFmtId="0" fontId="1" fillId="6" borderId="2" xfId="9" applyBorder="1" applyAlignment="1"/>
    <xf numFmtId="0" fontId="1" fillId="6" borderId="3" xfId="9" applyBorder="1" applyAlignment="1"/>
    <xf numFmtId="0" fontId="1" fillId="6" borderId="4" xfId="9" applyBorder="1" applyAlignment="1"/>
    <xf numFmtId="0" fontId="1" fillId="6" borderId="5" xfId="9" applyBorder="1" applyAlignment="1"/>
    <xf numFmtId="0" fontId="1" fillId="6" borderId="35" xfId="9" applyBorder="1" applyAlignment="1"/>
    <xf numFmtId="0" fontId="1" fillId="6" borderId="6" xfId="9" applyBorder="1" applyAlignment="1"/>
    <xf numFmtId="0" fontId="1" fillId="6" borderId="7" xfId="9" applyBorder="1" applyAlignment="1"/>
    <xf numFmtId="0" fontId="1" fillId="6" borderId="8" xfId="9" applyBorder="1" applyAlignment="1"/>
    <xf numFmtId="0" fontId="29" fillId="5" borderId="0" xfId="0" applyFont="1" applyFill="1" applyBorder="1" applyAlignment="1">
      <alignment horizontal="center" vertical="center"/>
    </xf>
    <xf numFmtId="0" fontId="0" fillId="0" borderId="0" xfId="0" applyFill="1" applyBorder="1" applyAlignment="1">
      <alignment horizontal="center"/>
    </xf>
    <xf numFmtId="0" fontId="8" fillId="2" borderId="0" xfId="2" applyFill="1" applyBorder="1" applyAlignment="1">
      <alignment horizontal="center" vertical="center" wrapText="1"/>
    </xf>
    <xf numFmtId="0" fontId="0" fillId="2" borderId="15" xfId="0" applyFill="1" applyBorder="1" applyAlignment="1">
      <alignment horizontal="center"/>
    </xf>
    <xf numFmtId="0" fontId="3" fillId="0" borderId="0" xfId="0" applyFont="1" applyFill="1" applyBorder="1" applyAlignment="1">
      <alignment horizontal="center"/>
    </xf>
    <xf numFmtId="0" fontId="2" fillId="0" borderId="0" xfId="0" applyFont="1" applyFill="1" applyBorder="1"/>
    <xf numFmtId="44" fontId="1" fillId="6" borderId="1" xfId="1" applyFill="1" applyBorder="1" applyAlignment="1"/>
    <xf numFmtId="0" fontId="49" fillId="0" borderId="1" xfId="0" applyFont="1" applyBorder="1" applyAlignment="1">
      <alignment horizontal="center" vertical="center" wrapText="1"/>
    </xf>
    <xf numFmtId="0" fontId="51" fillId="0" borderId="1" xfId="0" applyFont="1" applyBorder="1" applyAlignment="1">
      <alignment horizontal="center" vertical="center" wrapText="1"/>
    </xf>
    <xf numFmtId="0" fontId="32" fillId="0" borderId="0" xfId="0" applyFont="1"/>
    <xf numFmtId="0" fontId="32" fillId="6" borderId="1" xfId="0" applyFont="1" applyFill="1" applyBorder="1" applyAlignment="1">
      <alignment horizontal="center" vertical="top" wrapText="1"/>
    </xf>
    <xf numFmtId="0" fontId="32" fillId="7" borderId="1" xfId="0" applyFont="1" applyFill="1" applyBorder="1" applyAlignment="1">
      <alignment horizontal="center" vertical="top" wrapText="1"/>
    </xf>
    <xf numFmtId="3" fontId="32" fillId="6" borderId="1" xfId="9" applyNumberFormat="1" applyFont="1" applyAlignment="1">
      <alignment vertical="center" wrapText="1"/>
    </xf>
    <xf numFmtId="3" fontId="32" fillId="6" borderId="1" xfId="9" applyNumberFormat="1" applyFont="1" applyAlignment="1"/>
    <xf numFmtId="9" fontId="32" fillId="0" borderId="0" xfId="0" applyNumberFormat="1" applyFont="1"/>
    <xf numFmtId="168" fontId="32" fillId="0" borderId="0" xfId="15" quotePrefix="1" applyNumberFormat="1" applyFont="1"/>
    <xf numFmtId="9" fontId="32" fillId="0" borderId="0" xfId="14" applyFont="1" applyBorder="1"/>
    <xf numFmtId="0" fontId="32" fillId="0" borderId="0" xfId="0" applyFont="1" applyAlignment="1">
      <alignment wrapText="1"/>
    </xf>
    <xf numFmtId="0" fontId="54" fillId="0" borderId="0" xfId="0" applyFont="1"/>
    <xf numFmtId="9" fontId="32" fillId="0" borderId="0" xfId="8" quotePrefix="1" applyFont="1"/>
    <xf numFmtId="0" fontId="31" fillId="0" borderId="0" xfId="0" applyFont="1" applyFill="1" applyBorder="1"/>
    <xf numFmtId="9" fontId="41" fillId="7" borderId="1" xfId="14" applyFont="1" applyFill="1" applyBorder="1" applyAlignment="1">
      <alignment vertical="center" wrapText="1"/>
    </xf>
    <xf numFmtId="3" fontId="32" fillId="7" borderId="1" xfId="0" applyNumberFormat="1" applyFont="1" applyFill="1" applyBorder="1"/>
    <xf numFmtId="3" fontId="45" fillId="7" borderId="1" xfId="9" applyNumberFormat="1" applyFont="1" applyFill="1" applyBorder="1" applyAlignment="1">
      <alignment vertical="center" wrapText="1"/>
    </xf>
    <xf numFmtId="9" fontId="31" fillId="7" borderId="1" xfId="8" quotePrefix="1" applyFont="1" applyFill="1" applyBorder="1"/>
    <xf numFmtId="0" fontId="44" fillId="0" borderId="0" xfId="0" applyFont="1"/>
    <xf numFmtId="49" fontId="25" fillId="0" borderId="0" xfId="0" applyNumberFormat="1" applyFont="1" applyBorder="1"/>
    <xf numFmtId="0" fontId="3" fillId="5" borderId="0" xfId="0" applyFont="1" applyFill="1" applyBorder="1"/>
    <xf numFmtId="0" fontId="3" fillId="5" borderId="0" xfId="0" applyFont="1" applyFill="1" applyBorder="1" applyAlignment="1">
      <alignment wrapText="1"/>
    </xf>
    <xf numFmtId="0" fontId="24" fillId="0" borderId="0" xfId="0" applyFont="1" applyBorder="1"/>
    <xf numFmtId="0" fontId="0" fillId="0" borderId="0" xfId="0" quotePrefix="1" applyFont="1" applyBorder="1"/>
    <xf numFmtId="0" fontId="6" fillId="2" borderId="9" xfId="0" applyFont="1" applyFill="1" applyBorder="1" applyAlignment="1">
      <alignment horizontal="left" vertical="center"/>
    </xf>
    <xf numFmtId="0" fontId="56" fillId="2" borderId="20" xfId="17" applyFont="1" applyFill="1" applyBorder="1" applyAlignment="1">
      <alignment wrapText="1"/>
    </xf>
    <xf numFmtId="0" fontId="56" fillId="2" borderId="20" xfId="17" applyFont="1" applyFill="1" applyBorder="1" applyAlignment="1">
      <alignment horizontal="center" vertical="center" wrapText="1"/>
    </xf>
    <xf numFmtId="0" fontId="55" fillId="2" borderId="0" xfId="17" applyFill="1" applyBorder="1" applyAlignment="1">
      <alignment wrapText="1"/>
    </xf>
    <xf numFmtId="0" fontId="57" fillId="2" borderId="0" xfId="17" applyFont="1" applyFill="1"/>
    <xf numFmtId="0" fontId="57" fillId="2" borderId="0" xfId="17" applyFont="1" applyFill="1" applyBorder="1"/>
    <xf numFmtId="0" fontId="56" fillId="2" borderId="0" xfId="17" applyFont="1" applyFill="1" applyBorder="1"/>
    <xf numFmtId="0" fontId="55" fillId="2" borderId="0" xfId="17" applyFill="1" applyBorder="1" applyAlignment="1"/>
    <xf numFmtId="0" fontId="57" fillId="2" borderId="0" xfId="17" applyFont="1" applyFill="1" applyBorder="1" applyAlignment="1"/>
    <xf numFmtId="0" fontId="57" fillId="2" borderId="0" xfId="17" applyFont="1" applyFill="1" applyBorder="1" applyAlignment="1">
      <alignment vertical="center" wrapText="1"/>
    </xf>
    <xf numFmtId="0" fontId="57" fillId="2" borderId="0" xfId="17" applyFont="1" applyFill="1" applyBorder="1" applyAlignment="1">
      <alignment vertical="center"/>
    </xf>
    <xf numFmtId="0" fontId="57" fillId="2" borderId="0" xfId="17" applyFont="1" applyFill="1" applyBorder="1" applyAlignment="1">
      <alignment vertical="top"/>
    </xf>
    <xf numFmtId="0" fontId="57" fillId="2" borderId="0" xfId="17" applyFont="1" applyFill="1" applyBorder="1" applyAlignment="1">
      <alignment horizontal="center" vertical="center" wrapText="1"/>
    </xf>
    <xf numFmtId="170" fontId="57" fillId="2" borderId="0" xfId="17" applyNumberFormat="1" applyFont="1" applyFill="1" applyBorder="1"/>
    <xf numFmtId="0" fontId="57" fillId="2" borderId="3" xfId="17" applyFont="1" applyFill="1" applyBorder="1"/>
    <xf numFmtId="0" fontId="57" fillId="2" borderId="0" xfId="17" applyFont="1" applyFill="1" applyBorder="1" applyAlignment="1">
      <alignment horizontal="left"/>
    </xf>
    <xf numFmtId="0" fontId="57" fillId="2" borderId="7" xfId="17" applyFont="1" applyFill="1" applyBorder="1"/>
    <xf numFmtId="0" fontId="55" fillId="2" borderId="0" xfId="17" applyFill="1"/>
    <xf numFmtId="0" fontId="3" fillId="0" borderId="0" xfId="0" applyFont="1" applyFill="1" applyBorder="1" applyAlignment="1">
      <alignment horizontal="center"/>
    </xf>
    <xf numFmtId="168" fontId="29" fillId="5" borderId="0" xfId="7" applyNumberFormat="1" applyFont="1" applyFill="1" applyBorder="1" applyAlignment="1">
      <alignment horizontal="left" vertical="center"/>
    </xf>
    <xf numFmtId="168" fontId="56" fillId="2" borderId="20" xfId="7" applyNumberFormat="1" applyFont="1" applyFill="1" applyBorder="1" applyAlignment="1">
      <alignment horizontal="center" vertical="center" wrapText="1"/>
    </xf>
    <xf numFmtId="168" fontId="57" fillId="2" borderId="0" xfId="7" applyNumberFormat="1" applyFont="1" applyFill="1" applyBorder="1"/>
    <xf numFmtId="168" fontId="57" fillId="2" borderId="3" xfId="7" applyNumberFormat="1" applyFont="1" applyFill="1" applyBorder="1"/>
    <xf numFmtId="168" fontId="57" fillId="2" borderId="0" xfId="7" applyNumberFormat="1" applyFont="1" applyFill="1"/>
    <xf numFmtId="167" fontId="29" fillId="5" borderId="0" xfId="1" applyNumberFormat="1" applyFont="1" applyFill="1" applyBorder="1" applyAlignment="1">
      <alignment horizontal="left" vertical="center"/>
    </xf>
    <xf numFmtId="167" fontId="56" fillId="2" borderId="20" xfId="1" applyNumberFormat="1" applyFont="1" applyFill="1" applyBorder="1" applyAlignment="1">
      <alignment horizontal="center" vertical="center" wrapText="1"/>
    </xf>
    <xf numFmtId="167" fontId="57" fillId="2" borderId="0" xfId="1" applyNumberFormat="1" applyFont="1" applyFill="1" applyBorder="1"/>
    <xf numFmtId="167" fontId="57" fillId="2" borderId="4" xfId="1" applyNumberFormat="1" applyFont="1" applyFill="1" applyBorder="1"/>
    <xf numFmtId="167" fontId="57" fillId="2" borderId="0" xfId="1" applyNumberFormat="1" applyFont="1" applyFill="1"/>
    <xf numFmtId="0" fontId="23" fillId="4" borderId="18" xfId="3" applyFont="1" applyFill="1" applyBorder="1" applyAlignment="1" applyProtection="1">
      <alignment vertical="center"/>
      <protection locked="0"/>
    </xf>
    <xf numFmtId="167" fontId="23" fillId="4" borderId="17" xfId="6" applyNumberFormat="1" applyFont="1" applyFill="1" applyBorder="1" applyAlignment="1" applyProtection="1">
      <alignment horizontal="right" vertical="center"/>
    </xf>
    <xf numFmtId="9" fontId="23" fillId="4" borderId="17" xfId="4" applyFont="1" applyFill="1" applyBorder="1" applyAlignment="1" applyProtection="1">
      <alignment horizontal="right" vertical="center"/>
    </xf>
    <xf numFmtId="166" fontId="23" fillId="4" borderId="16" xfId="5" applyNumberFormat="1" applyFont="1" applyFill="1" applyBorder="1" applyAlignment="1" applyProtection="1">
      <alignment horizontal="right" vertical="center"/>
    </xf>
    <xf numFmtId="167" fontId="61" fillId="4" borderId="34" xfId="6" applyNumberFormat="1" applyFont="1" applyFill="1" applyBorder="1" applyAlignment="1" applyProtection="1">
      <alignment horizontal="right" vertical="center"/>
    </xf>
    <xf numFmtId="166" fontId="61" fillId="4" borderId="11" xfId="5" applyNumberFormat="1" applyFont="1" applyFill="1" applyBorder="1" applyAlignment="1" applyProtection="1">
      <alignment horizontal="right" vertical="center"/>
      <protection locked="0"/>
    </xf>
    <xf numFmtId="168" fontId="61" fillId="4" borderId="11" xfId="5" applyNumberFormat="1" applyFont="1" applyFill="1" applyBorder="1" applyAlignment="1" applyProtection="1">
      <alignment horizontal="right" vertical="center"/>
      <protection locked="0"/>
    </xf>
    <xf numFmtId="168" fontId="61" fillId="4" borderId="25" xfId="5" applyNumberFormat="1" applyFont="1" applyFill="1" applyBorder="1" applyAlignment="1" applyProtection="1">
      <alignment horizontal="right" vertical="center"/>
      <protection locked="0"/>
    </xf>
    <xf numFmtId="167" fontId="61" fillId="4" borderId="11" xfId="6" applyNumberFormat="1" applyFont="1" applyFill="1" applyBorder="1" applyAlignment="1" applyProtection="1">
      <alignment horizontal="right" vertical="center"/>
      <protection locked="0"/>
    </xf>
    <xf numFmtId="0" fontId="61" fillId="4" borderId="1" xfId="3" applyFont="1" applyFill="1" applyBorder="1" applyAlignment="1" applyProtection="1">
      <alignment horizontal="center"/>
      <protection locked="0"/>
    </xf>
    <xf numFmtId="167" fontId="61" fillId="4" borderId="11" xfId="6" applyNumberFormat="1" applyFont="1" applyFill="1" applyBorder="1" applyAlignment="1" applyProtection="1">
      <alignment horizontal="right" vertical="center"/>
    </xf>
    <xf numFmtId="9" fontId="61" fillId="4" borderId="11" xfId="4" applyFont="1" applyFill="1" applyBorder="1" applyAlignment="1" applyProtection="1">
      <alignment horizontal="right" vertical="center"/>
    </xf>
    <xf numFmtId="166" fontId="61" fillId="4" borderId="25" xfId="5" applyNumberFormat="1" applyFont="1" applyFill="1" applyBorder="1" applyAlignment="1" applyProtection="1">
      <alignment horizontal="right" vertical="center"/>
    </xf>
    <xf numFmtId="167" fontId="61" fillId="4" borderId="23" xfId="6" applyNumberFormat="1" applyFont="1" applyFill="1" applyBorder="1" applyAlignment="1" applyProtection="1">
      <alignment horizontal="right" vertical="center"/>
    </xf>
    <xf numFmtId="166" fontId="61" fillId="4" borderId="1" xfId="5" applyNumberFormat="1" applyFont="1" applyFill="1" applyBorder="1" applyAlignment="1" applyProtection="1">
      <alignment horizontal="right" vertical="center"/>
      <protection locked="0"/>
    </xf>
    <xf numFmtId="168" fontId="61" fillId="4" borderId="1" xfId="5" applyNumberFormat="1" applyFont="1" applyFill="1" applyBorder="1" applyAlignment="1" applyProtection="1">
      <alignment horizontal="right" vertical="center"/>
      <protection locked="0"/>
    </xf>
    <xf numFmtId="168" fontId="61" fillId="4" borderId="22" xfId="5" applyNumberFormat="1" applyFont="1" applyFill="1" applyBorder="1" applyAlignment="1" applyProtection="1">
      <alignment horizontal="right" vertical="center"/>
      <protection locked="0"/>
    </xf>
    <xf numFmtId="167" fontId="61" fillId="4" borderId="1" xfId="6" applyNumberFormat="1" applyFont="1" applyFill="1" applyBorder="1" applyAlignment="1" applyProtection="1">
      <alignment horizontal="right" vertical="center"/>
      <protection locked="0"/>
    </xf>
    <xf numFmtId="167" fontId="61" fillId="4" borderId="1" xfId="6" applyNumberFormat="1" applyFont="1" applyFill="1" applyBorder="1" applyAlignment="1" applyProtection="1">
      <alignment horizontal="right" vertical="center"/>
    </xf>
    <xf numFmtId="9" fontId="61" fillId="4" borderId="1" xfId="4" applyFont="1" applyFill="1" applyBorder="1" applyAlignment="1" applyProtection="1">
      <alignment horizontal="right" vertical="center"/>
    </xf>
    <xf numFmtId="166" fontId="61" fillId="4" borderId="22" xfId="5" applyNumberFormat="1" applyFont="1" applyFill="1" applyBorder="1" applyAlignment="1" applyProtection="1">
      <alignment horizontal="right" vertical="center"/>
    </xf>
    <xf numFmtId="0" fontId="2" fillId="0" borderId="0" xfId="0" applyFont="1" applyAlignment="1">
      <alignment wrapText="1"/>
    </xf>
    <xf numFmtId="0" fontId="0" fillId="0" borderId="1" xfId="0" applyBorder="1"/>
    <xf numFmtId="1" fontId="1" fillId="0" borderId="0" xfId="9" applyNumberFormat="1" applyFill="1" applyBorder="1" applyAlignment="1"/>
    <xf numFmtId="168" fontId="0" fillId="0" borderId="0" xfId="7" applyNumberFormat="1" applyFont="1" applyFill="1" applyBorder="1" applyAlignment="1">
      <alignment horizontal="centerContinuous"/>
    </xf>
    <xf numFmtId="0" fontId="0" fillId="0" borderId="0" xfId="0" applyFill="1"/>
    <xf numFmtId="0" fontId="0" fillId="0" borderId="0" xfId="0" applyFont="1" applyFill="1" applyBorder="1" applyAlignment="1">
      <alignment horizontal="centerContinuous" vertical="top" wrapText="1"/>
    </xf>
    <xf numFmtId="0" fontId="0" fillId="0" borderId="0" xfId="0" applyFont="1" applyFill="1" applyBorder="1" applyAlignment="1">
      <alignment vertical="top"/>
    </xf>
    <xf numFmtId="168" fontId="2" fillId="2" borderId="1" xfId="7" applyNumberFormat="1" applyFont="1" applyFill="1" applyBorder="1" applyAlignment="1">
      <alignment wrapText="1"/>
    </xf>
    <xf numFmtId="0" fontId="2" fillId="2" borderId="1" xfId="0" applyFont="1" applyFill="1" applyBorder="1" applyAlignment="1">
      <alignment wrapText="1"/>
    </xf>
    <xf numFmtId="168" fontId="1" fillId="7" borderId="1" xfId="10" applyNumberFormat="1" applyBorder="1" applyAlignment="1"/>
    <xf numFmtId="166" fontId="1" fillId="7" borderId="1" xfId="10" applyNumberFormat="1" applyBorder="1" applyAlignment="1"/>
    <xf numFmtId="0" fontId="0" fillId="2" borderId="0" xfId="0" applyFill="1" applyAlignment="1">
      <alignment vertical="top" wrapText="1"/>
    </xf>
    <xf numFmtId="0" fontId="51" fillId="0" borderId="0" xfId="0" applyFont="1" applyFill="1" applyBorder="1" applyAlignment="1">
      <alignment horizontal="center" vertical="center" wrapText="1"/>
    </xf>
    <xf numFmtId="3" fontId="32" fillId="0" borderId="0" xfId="9" applyNumberFormat="1" applyFont="1" applyFill="1" applyBorder="1" applyAlignment="1">
      <alignment vertical="center" wrapText="1"/>
    </xf>
    <xf numFmtId="3" fontId="32" fillId="0" borderId="0" xfId="9" applyNumberFormat="1" applyFont="1" applyFill="1" applyBorder="1" applyAlignment="1"/>
    <xf numFmtId="3" fontId="32" fillId="0" borderId="0" xfId="0" applyNumberFormat="1" applyFont="1" applyFill="1" applyBorder="1"/>
    <xf numFmtId="9" fontId="31" fillId="0" borderId="0" xfId="8" quotePrefix="1" applyFont="1" applyFill="1" applyBorder="1"/>
    <xf numFmtId="0" fontId="46" fillId="6" borderId="1" xfId="9" applyFont="1" applyBorder="1" applyAlignment="1">
      <alignment vertical="center" wrapText="1"/>
    </xf>
    <xf numFmtId="3" fontId="32" fillId="6" borderId="1" xfId="9" applyNumberFormat="1" applyFont="1" applyBorder="1" applyAlignment="1">
      <alignment vertical="center" wrapText="1"/>
    </xf>
    <xf numFmtId="3" fontId="32" fillId="6" borderId="1" xfId="9" applyNumberFormat="1" applyFont="1" applyBorder="1" applyAlignment="1"/>
    <xf numFmtId="0" fontId="0" fillId="0" borderId="5" xfId="0" applyBorder="1"/>
    <xf numFmtId="0" fontId="0" fillId="0" borderId="35" xfId="0" applyBorder="1"/>
    <xf numFmtId="0" fontId="32" fillId="0" borderId="0" xfId="0" applyFont="1" applyBorder="1"/>
    <xf numFmtId="0" fontId="47" fillId="0" borderId="0" xfId="0" applyFont="1" applyFill="1" applyBorder="1" applyAlignment="1">
      <alignment horizontal="left" vertical="center"/>
    </xf>
    <xf numFmtId="0" fontId="32" fillId="0" borderId="0" xfId="0" applyFont="1" applyFill="1" applyBorder="1" applyAlignment="1">
      <alignment horizontal="center" vertical="top" wrapText="1"/>
    </xf>
    <xf numFmtId="14" fontId="0" fillId="0" borderId="3"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168" fontId="0" fillId="0" borderId="3" xfId="7" applyNumberFormat="1" applyFont="1" applyFill="1" applyBorder="1" applyAlignment="1">
      <alignment horizontal="center" vertical="center" wrapText="1"/>
    </xf>
    <xf numFmtId="42" fontId="0" fillId="0" borderId="3" xfId="0" applyNumberFormat="1" applyFont="1" applyFill="1" applyBorder="1" applyAlignment="1">
      <alignment horizontal="center" vertical="center" wrapText="1"/>
    </xf>
    <xf numFmtId="168" fontId="0" fillId="6" borderId="11" xfId="7" applyNumberFormat="1" applyFont="1" applyFill="1" applyBorder="1" applyAlignment="1">
      <alignment horizontal="center" vertical="center" wrapText="1"/>
    </xf>
    <xf numFmtId="42" fontId="0" fillId="6" borderId="11" xfId="0" applyNumberFormat="1" applyFont="1" applyFill="1" applyBorder="1" applyAlignment="1">
      <alignment horizontal="center" vertical="center" wrapText="1"/>
    </xf>
    <xf numFmtId="14" fontId="2" fillId="12" borderId="18" xfId="0" applyNumberFormat="1" applyFont="1" applyFill="1" applyBorder="1" applyAlignment="1">
      <alignment horizontal="centerContinuous" vertical="center" wrapText="1"/>
    </xf>
    <xf numFmtId="14" fontId="0" fillId="12" borderId="36" xfId="0" applyNumberFormat="1" applyFont="1" applyFill="1" applyBorder="1" applyAlignment="1">
      <alignment horizontal="centerContinuous" vertical="center" wrapText="1"/>
    </xf>
    <xf numFmtId="0" fontId="0" fillId="12" borderId="36" xfId="0" applyFont="1" applyFill="1" applyBorder="1" applyAlignment="1">
      <alignment horizontal="centerContinuous" vertical="center" wrapText="1"/>
    </xf>
    <xf numFmtId="168" fontId="0" fillId="12" borderId="36" xfId="7" applyNumberFormat="1" applyFont="1" applyFill="1" applyBorder="1" applyAlignment="1">
      <alignment horizontal="centerContinuous" vertical="center" wrapText="1"/>
    </xf>
    <xf numFmtId="42" fontId="0" fillId="12" borderId="37" xfId="0" applyNumberFormat="1" applyFont="1" applyFill="1" applyBorder="1" applyAlignment="1">
      <alignment horizontal="centerContinuous" vertical="center" wrapText="1"/>
    </xf>
    <xf numFmtId="166" fontId="0" fillId="6" borderId="11" xfId="7" applyNumberFormat="1" applyFont="1" applyFill="1" applyBorder="1" applyAlignment="1">
      <alignment horizontal="center" vertical="center" wrapText="1"/>
    </xf>
    <xf numFmtId="9" fontId="0" fillId="7" borderId="11" xfId="0" applyNumberFormat="1" applyFont="1" applyFill="1" applyBorder="1" applyAlignment="1">
      <alignment horizontal="center" vertical="center" wrapText="1"/>
    </xf>
    <xf numFmtId="42" fontId="0" fillId="12" borderId="36" xfId="0" applyNumberFormat="1" applyFont="1" applyFill="1" applyBorder="1" applyAlignment="1">
      <alignment horizontal="centerContinuous" vertical="center" wrapText="1"/>
    </xf>
    <xf numFmtId="166" fontId="0" fillId="12" borderId="36" xfId="7" applyNumberFormat="1" applyFont="1" applyFill="1" applyBorder="1" applyAlignment="1">
      <alignment horizontal="centerContinuous" vertical="center" wrapText="1"/>
    </xf>
    <xf numFmtId="9" fontId="0" fillId="12" borderId="36" xfId="0" applyNumberFormat="1" applyFont="1" applyFill="1" applyBorder="1" applyAlignment="1">
      <alignment horizontal="centerContinuous" vertical="center" wrapText="1"/>
    </xf>
    <xf numFmtId="166" fontId="0" fillId="0" borderId="38" xfId="7" applyNumberFormat="1" applyFont="1" applyFill="1" applyBorder="1" applyAlignment="1">
      <alignment horizontal="center" vertical="center" wrapText="1"/>
    </xf>
    <xf numFmtId="9" fontId="0" fillId="0" borderId="38" xfId="0" applyNumberFormat="1" applyFont="1" applyFill="1" applyBorder="1" applyAlignment="1">
      <alignment horizontal="center" vertical="center" wrapText="1"/>
    </xf>
    <xf numFmtId="9" fontId="11" fillId="7" borderId="1" xfId="1" applyNumberFormat="1" applyFont="1" applyFill="1" applyBorder="1" applyAlignment="1">
      <alignment horizontal="center" vertical="center" wrapText="1"/>
    </xf>
    <xf numFmtId="168" fontId="1" fillId="0" borderId="0" xfId="10" applyNumberFormat="1" applyFill="1" applyBorder="1" applyAlignment="1"/>
    <xf numFmtId="166" fontId="1" fillId="0" borderId="0" xfId="10" applyNumberFormat="1" applyFill="1" applyBorder="1" applyAlignment="1"/>
    <xf numFmtId="168" fontId="1" fillId="0" borderId="3" xfId="10" applyNumberFormat="1" applyFill="1" applyBorder="1" applyAlignment="1"/>
    <xf numFmtId="166" fontId="1" fillId="0" borderId="3" xfId="10" applyNumberFormat="1" applyFill="1" applyBorder="1" applyAlignment="1"/>
    <xf numFmtId="42" fontId="0" fillId="0" borderId="0" xfId="0" applyNumberFormat="1" applyFont="1" applyFill="1" applyBorder="1" applyAlignment="1">
      <alignment horizontal="center" vertical="center" wrapText="1"/>
    </xf>
    <xf numFmtId="37" fontId="5" fillId="7" borderId="1" xfId="1" applyNumberFormat="1" applyFont="1" applyFill="1" applyBorder="1" applyAlignment="1">
      <alignment horizontal="right" vertical="center" wrapText="1"/>
    </xf>
    <xf numFmtId="168" fontId="1" fillId="12" borderId="37" xfId="10" applyNumberFormat="1" applyFill="1" applyBorder="1" applyAlignment="1">
      <alignment horizontal="centerContinuous"/>
    </xf>
    <xf numFmtId="9" fontId="0" fillId="12" borderId="37" xfId="0" applyNumberFormat="1" applyFont="1" applyFill="1" applyBorder="1" applyAlignment="1">
      <alignment horizontal="centerContinuous" vertical="center" wrapText="1"/>
    </xf>
    <xf numFmtId="0" fontId="0" fillId="7" borderId="14" xfId="0" applyFont="1" applyFill="1" applyBorder="1" applyAlignment="1">
      <alignment vertical="center" wrapText="1"/>
    </xf>
    <xf numFmtId="0" fontId="0" fillId="7" borderId="13" xfId="0" applyFont="1" applyFill="1" applyBorder="1" applyAlignment="1">
      <alignment vertical="center" wrapText="1"/>
    </xf>
    <xf numFmtId="1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168" fontId="0" fillId="0" borderId="0" xfId="7" applyNumberFormat="1" applyFont="1" applyFill="1" applyBorder="1" applyAlignment="1">
      <alignment horizontal="center" vertical="center" wrapText="1"/>
    </xf>
    <xf numFmtId="166" fontId="0" fillId="0" borderId="39" xfId="7" applyNumberFormat="1" applyFont="1" applyFill="1" applyBorder="1" applyAlignment="1">
      <alignment horizontal="center" vertical="center" wrapText="1"/>
    </xf>
    <xf numFmtId="0" fontId="0" fillId="0" borderId="3" xfId="0" applyFont="1" applyFill="1" applyBorder="1" applyAlignment="1">
      <alignment vertical="center" wrapText="1"/>
    </xf>
    <xf numFmtId="166" fontId="0" fillId="0" borderId="3" xfId="7" applyNumberFormat="1" applyFont="1" applyFill="1" applyBorder="1" applyAlignment="1">
      <alignment horizontal="center" vertical="center" wrapText="1"/>
    </xf>
    <xf numFmtId="9" fontId="0" fillId="0" borderId="3" xfId="0" applyNumberFormat="1" applyFont="1" applyFill="1" applyBorder="1" applyAlignment="1">
      <alignment horizontal="center" vertical="center" wrapText="1"/>
    </xf>
    <xf numFmtId="0" fontId="57" fillId="2" borderId="0" xfId="17" applyFont="1" applyFill="1" applyBorder="1" applyAlignment="1"/>
    <xf numFmtId="0" fontId="2" fillId="2" borderId="11" xfId="0" applyFont="1" applyFill="1" applyBorder="1" applyAlignment="1">
      <alignment horizontal="center" vertical="center" wrapText="1"/>
    </xf>
    <xf numFmtId="0" fontId="8" fillId="0" borderId="0" xfId="2" applyAlignment="1" applyProtection="1"/>
    <xf numFmtId="0" fontId="2" fillId="2" borderId="11" xfId="0" applyFont="1" applyFill="1" applyBorder="1" applyAlignment="1">
      <alignment horizontal="center" vertical="center" wrapText="1"/>
    </xf>
    <xf numFmtId="3" fontId="57" fillId="2" borderId="0" xfId="17" applyNumberFormat="1" applyFont="1" applyFill="1" applyBorder="1" applyAlignment="1"/>
    <xf numFmtId="0" fontId="57" fillId="0" borderId="0" xfId="17" applyFont="1" applyFill="1" applyBorder="1"/>
    <xf numFmtId="0" fontId="60" fillId="0" borderId="0" xfId="17" applyFont="1" applyFill="1" applyBorder="1" applyAlignment="1">
      <alignment horizontal="center" wrapText="1"/>
    </xf>
    <xf numFmtId="170" fontId="57" fillId="0" borderId="0" xfId="17" applyNumberFormat="1" applyFont="1" applyFill="1" applyBorder="1"/>
    <xf numFmtId="0" fontId="57" fillId="0" borderId="0" xfId="17" applyFont="1" applyFill="1"/>
    <xf numFmtId="171" fontId="57" fillId="0" borderId="0" xfId="17" applyNumberFormat="1" applyFont="1" applyFill="1"/>
    <xf numFmtId="172" fontId="57" fillId="0" borderId="0" xfId="17" applyNumberFormat="1" applyFont="1" applyFill="1" applyBorder="1"/>
    <xf numFmtId="0" fontId="57" fillId="0" borderId="0" xfId="17" applyFont="1" applyFill="1" applyBorder="1" applyAlignment="1"/>
    <xf numFmtId="3" fontId="57" fillId="0" borderId="0" xfId="17" applyNumberFormat="1" applyFont="1" applyFill="1" applyBorder="1" applyAlignment="1"/>
    <xf numFmtId="0" fontId="8" fillId="0" borderId="0" xfId="2" applyFill="1" applyAlignment="1" applyProtection="1"/>
    <xf numFmtId="0" fontId="0" fillId="0" borderId="40" xfId="0" applyFill="1" applyBorder="1" applyAlignment="1"/>
    <xf numFmtId="0" fontId="0" fillId="0" borderId="0" xfId="0" applyFill="1" applyBorder="1" applyAlignment="1"/>
    <xf numFmtId="0" fontId="2" fillId="0" borderId="5" xfId="0" applyFont="1" applyFill="1" applyBorder="1" applyAlignment="1">
      <alignment horizontal="center" vertical="center" wrapText="1"/>
    </xf>
    <xf numFmtId="0" fontId="2" fillId="0" borderId="0" xfId="0" applyFont="1" applyFill="1" applyBorder="1" applyAlignment="1">
      <alignment horizontal="center" vertical="center" wrapText="1"/>
    </xf>
    <xf numFmtId="166" fontId="0" fillId="0" borderId="5" xfId="7"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9" fontId="11" fillId="0" borderId="0" xfId="1" applyNumberFormat="1" applyFont="1" applyFill="1" applyBorder="1" applyAlignment="1">
      <alignment horizontal="center" vertical="center" wrapText="1"/>
    </xf>
    <xf numFmtId="0" fontId="3" fillId="5" borderId="0" xfId="0" applyFont="1" applyFill="1" applyAlignment="1">
      <alignment wrapText="1"/>
    </xf>
    <xf numFmtId="170" fontId="0" fillId="0" borderId="0" xfId="0" applyNumberFormat="1" applyFont="1"/>
    <xf numFmtId="0" fontId="2" fillId="2" borderId="7" xfId="0" applyFont="1" applyFill="1" applyBorder="1" applyAlignment="1">
      <alignment horizontal="centerContinuous" vertical="center"/>
    </xf>
    <xf numFmtId="0" fontId="2" fillId="2" borderId="7" xfId="0" applyFont="1" applyFill="1" applyBorder="1" applyAlignment="1">
      <alignment horizontal="centerContinuous" vertical="center" wrapText="1"/>
    </xf>
    <xf numFmtId="0" fontId="2" fillId="2" borderId="0" xfId="0" applyFont="1" applyFill="1" applyBorder="1" applyAlignment="1">
      <alignment horizontal="centerContinuous" vertical="center" wrapText="1"/>
    </xf>
    <xf numFmtId="0" fontId="5" fillId="0" borderId="5" xfId="0" applyFont="1" applyFill="1" applyBorder="1"/>
    <xf numFmtId="0" fontId="2" fillId="0" borderId="0" xfId="0" applyFont="1" applyBorder="1" applyAlignment="1"/>
    <xf numFmtId="0" fontId="0" fillId="0" borderId="1" xfId="0" applyBorder="1" applyAlignment="1">
      <alignment vertical="center"/>
    </xf>
    <xf numFmtId="0" fontId="0" fillId="2" borderId="5" xfId="0" applyFill="1" applyBorder="1" applyAlignment="1">
      <alignment vertical="center" wrapText="1"/>
    </xf>
    <xf numFmtId="0" fontId="0" fillId="0" borderId="0" xfId="0" applyBorder="1" applyAlignment="1">
      <alignment vertical="center"/>
    </xf>
    <xf numFmtId="1" fontId="1" fillId="0" borderId="0" xfId="9" applyNumberFormat="1" applyFill="1" applyBorder="1" applyAlignment="1">
      <alignment horizontal="left" wrapText="1"/>
    </xf>
    <xf numFmtId="1" fontId="1" fillId="6" borderId="1" xfId="9" applyNumberFormat="1" applyBorder="1" applyAlignment="1">
      <alignment horizontal="left" vertical="center" wrapText="1"/>
    </xf>
    <xf numFmtId="3" fontId="1" fillId="7" borderId="1" xfId="10" applyNumberFormat="1" applyBorder="1" applyAlignment="1"/>
    <xf numFmtId="37" fontId="0" fillId="6" borderId="1" xfId="7" applyNumberFormat="1" applyFont="1" applyFill="1" applyBorder="1" applyAlignment="1">
      <alignment horizontal="center" vertical="center" wrapText="1"/>
    </xf>
    <xf numFmtId="41" fontId="0" fillId="7" borderId="1" xfId="7" applyNumberFormat="1" applyFont="1" applyFill="1" applyBorder="1" applyAlignment="1">
      <alignment horizontal="center" vertical="center" wrapText="1"/>
    </xf>
    <xf numFmtId="44" fontId="0" fillId="6" borderId="1" xfId="0" applyNumberFormat="1" applyFont="1" applyFill="1" applyBorder="1" applyAlignment="1">
      <alignment horizontal="center" vertical="center" wrapText="1"/>
    </xf>
    <xf numFmtId="37" fontId="0" fillId="0" borderId="0" xfId="0" applyNumberFormat="1" applyFont="1" applyFill="1" applyBorder="1" applyAlignment="1">
      <alignment horizontal="center" vertical="center" wrapText="1"/>
    </xf>
    <xf numFmtId="44" fontId="11" fillId="0" borderId="0" xfId="1" applyFont="1" applyFill="1" applyBorder="1" applyAlignment="1">
      <alignment horizontal="center" vertical="center" wrapText="1"/>
    </xf>
    <xf numFmtId="167" fontId="56" fillId="2" borderId="0" xfId="1" applyNumberFormat="1" applyFont="1" applyFill="1" applyBorder="1" applyAlignment="1">
      <alignment horizontal="center" vertical="center" wrapText="1"/>
    </xf>
    <xf numFmtId="0" fontId="57" fillId="6" borderId="1" xfId="17" applyFont="1" applyFill="1" applyBorder="1"/>
    <xf numFmtId="0" fontId="57" fillId="6" borderId="1" xfId="17" applyFont="1" applyFill="1" applyBorder="1" applyAlignment="1">
      <alignment vertical="center" wrapText="1"/>
    </xf>
    <xf numFmtId="0" fontId="55" fillId="6" borderId="11" xfId="17" applyFill="1" applyBorder="1" applyAlignment="1">
      <alignment wrapText="1"/>
    </xf>
    <xf numFmtId="3" fontId="57" fillId="7" borderId="1" xfId="17" applyNumberFormat="1" applyFont="1" applyFill="1" applyBorder="1"/>
    <xf numFmtId="168" fontId="57" fillId="7" borderId="1" xfId="7" applyNumberFormat="1" applyFont="1" applyFill="1" applyBorder="1"/>
    <xf numFmtId="167" fontId="57" fillId="7" borderId="1" xfId="1" applyNumberFormat="1" applyFont="1" applyFill="1" applyBorder="1"/>
    <xf numFmtId="44" fontId="57" fillId="2" borderId="3" xfId="1" applyNumberFormat="1" applyFont="1" applyFill="1" applyBorder="1"/>
    <xf numFmtId="0" fontId="29" fillId="2" borderId="0" xfId="0" applyFont="1" applyFill="1" applyBorder="1" applyAlignment="1">
      <alignment horizontal="left" vertical="center"/>
    </xf>
    <xf numFmtId="168" fontId="29" fillId="2" borderId="0" xfId="7" applyNumberFormat="1" applyFont="1" applyFill="1" applyBorder="1" applyAlignment="1">
      <alignment horizontal="left" vertical="center"/>
    </xf>
    <xf numFmtId="167" fontId="29" fillId="2" borderId="0" xfId="1" applyNumberFormat="1" applyFont="1" applyFill="1" applyBorder="1" applyAlignment="1">
      <alignment horizontal="left" vertical="center"/>
    </xf>
    <xf numFmtId="44" fontId="57" fillId="2" borderId="0" xfId="1" applyNumberFormat="1" applyFont="1" applyFill="1" applyBorder="1"/>
    <xf numFmtId="0" fontId="59" fillId="2" borderId="7" xfId="18" applyFill="1" applyBorder="1" applyAlignment="1" applyProtection="1"/>
    <xf numFmtId="0" fontId="2" fillId="2" borderId="0" xfId="0" applyFont="1" applyFill="1" applyBorder="1"/>
    <xf numFmtId="0" fontId="0" fillId="2" borderId="5" xfId="0" applyFill="1" applyBorder="1" applyAlignment="1"/>
    <xf numFmtId="44" fontId="1" fillId="2" borderId="0" xfId="1" applyFill="1" applyBorder="1" applyAlignment="1"/>
    <xf numFmtId="5" fontId="1" fillId="7" borderId="1" xfId="1" applyNumberFormat="1" applyFill="1" applyBorder="1" applyAlignment="1"/>
    <xf numFmtId="0" fontId="0" fillId="2" borderId="1" xfId="0" applyFont="1" applyFill="1" applyBorder="1" applyAlignment="1">
      <alignment horizontal="right"/>
    </xf>
    <xf numFmtId="0" fontId="0" fillId="2" borderId="1" xfId="0" applyFill="1" applyBorder="1" applyAlignment="1">
      <alignment horizontal="right"/>
    </xf>
    <xf numFmtId="0" fontId="0" fillId="0" borderId="1" xfId="0" applyBorder="1" applyAlignment="1">
      <alignment horizontal="right"/>
    </xf>
    <xf numFmtId="168" fontId="57" fillId="7" borderId="11" xfId="7" applyNumberFormat="1" applyFont="1" applyFill="1" applyBorder="1"/>
    <xf numFmtId="173" fontId="57" fillId="7" borderId="1" xfId="7" applyNumberFormat="1" applyFont="1" applyFill="1" applyBorder="1"/>
    <xf numFmtId="44" fontId="57" fillId="7" borderId="1" xfId="1" applyNumberFormat="1" applyFont="1" applyFill="1" applyBorder="1"/>
    <xf numFmtId="0" fontId="57" fillId="7" borderId="13" xfId="17" applyFont="1" applyFill="1" applyBorder="1" applyAlignment="1">
      <alignment horizontal="centerContinuous"/>
    </xf>
    <xf numFmtId="0" fontId="0" fillId="2" borderId="1" xfId="0" applyFont="1" applyFill="1" applyBorder="1" applyAlignment="1">
      <alignment horizontal="right" vertical="center"/>
    </xf>
    <xf numFmtId="1" fontId="2" fillId="7" borderId="11" xfId="0" applyNumberFormat="1" applyFont="1" applyFill="1" applyBorder="1" applyAlignment="1">
      <alignment horizontal="center" vertical="center"/>
    </xf>
    <xf numFmtId="0" fontId="2" fillId="7" borderId="11" xfId="0" applyFont="1" applyFill="1" applyBorder="1" applyAlignment="1">
      <alignment horizontal="center" vertical="center"/>
    </xf>
    <xf numFmtId="1" fontId="2" fillId="7" borderId="11" xfId="0" applyNumberFormat="1" applyFont="1" applyFill="1" applyBorder="1" applyAlignment="1">
      <alignment horizontal="center" vertical="center" wrapText="1"/>
    </xf>
    <xf numFmtId="0" fontId="63" fillId="0" borderId="1" xfId="0" applyFont="1" applyBorder="1" applyAlignment="1">
      <alignment horizontal="center" vertical="center" wrapText="1"/>
    </xf>
    <xf numFmtId="0" fontId="46" fillId="6" borderId="9" xfId="9" applyFont="1" applyBorder="1" applyAlignment="1">
      <alignment vertical="center" wrapText="1"/>
    </xf>
    <xf numFmtId="3" fontId="32" fillId="6" borderId="9" xfId="9" applyNumberFormat="1" applyFont="1" applyBorder="1" applyAlignment="1"/>
    <xf numFmtId="3" fontId="32" fillId="6" borderId="9" xfId="9" applyNumberFormat="1" applyFont="1" applyBorder="1" applyAlignment="1">
      <alignment vertical="center" wrapText="1"/>
    </xf>
    <xf numFmtId="0" fontId="32" fillId="0" borderId="41" xfId="0" applyFont="1" applyBorder="1"/>
    <xf numFmtId="3" fontId="32" fillId="7" borderId="30" xfId="0" applyNumberFormat="1" applyFont="1" applyFill="1" applyBorder="1"/>
    <xf numFmtId="0" fontId="3" fillId="0" borderId="0" xfId="0" applyFont="1" applyFill="1" applyBorder="1" applyAlignment="1">
      <alignment horizontal="center"/>
    </xf>
    <xf numFmtId="167" fontId="61" fillId="4" borderId="8" xfId="6" applyNumberFormat="1" applyFont="1" applyFill="1" applyBorder="1" applyAlignment="1" applyProtection="1">
      <alignment horizontal="right" vertical="center"/>
    </xf>
    <xf numFmtId="167" fontId="61" fillId="4" borderId="13" xfId="6" applyNumberFormat="1" applyFont="1" applyFill="1" applyBorder="1" applyAlignment="1" applyProtection="1">
      <alignment horizontal="right" vertical="center"/>
    </xf>
    <xf numFmtId="0" fontId="0" fillId="0" borderId="0" xfId="0" applyBorder="1" applyAlignment="1">
      <alignment horizontal="center"/>
    </xf>
    <xf numFmtId="0" fontId="0" fillId="0" borderId="0" xfId="0" applyBorder="1" applyAlignment="1">
      <alignment wrapText="1"/>
    </xf>
    <xf numFmtId="0" fontId="0" fillId="0" borderId="35" xfId="0" applyBorder="1" applyAlignment="1">
      <alignment wrapText="1"/>
    </xf>
    <xf numFmtId="0" fontId="0" fillId="0" borderId="6" xfId="0" applyBorder="1"/>
    <xf numFmtId="0" fontId="0" fillId="0" borderId="7" xfId="0" applyBorder="1"/>
    <xf numFmtId="0" fontId="0" fillId="0" borderId="7" xfId="0" applyBorder="1" applyAlignment="1">
      <alignment horizontal="center"/>
    </xf>
    <xf numFmtId="0" fontId="0" fillId="0" borderId="8" xfId="0" applyBorder="1"/>
    <xf numFmtId="0" fontId="0" fillId="0" borderId="7" xfId="0" applyFill="1"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4" xfId="0" applyBorder="1"/>
    <xf numFmtId="0" fontId="0" fillId="0" borderId="0" xfId="0" applyAlignment="1">
      <alignment horizontal="left"/>
    </xf>
    <xf numFmtId="0" fontId="2" fillId="0" borderId="10" xfId="9" applyFont="1" applyFill="1" applyBorder="1" applyAlignment="1">
      <alignment horizontal="right" vertical="center"/>
    </xf>
    <xf numFmtId="168" fontId="0" fillId="7" borderId="1" xfId="0" applyNumberFormat="1" applyFont="1" applyFill="1" applyBorder="1" applyAlignment="1">
      <alignment horizontal="centerContinuous" vertical="top" wrapText="1"/>
    </xf>
    <xf numFmtId="0" fontId="0" fillId="0" borderId="1" xfId="0" applyBorder="1" applyAlignment="1">
      <alignment horizontal="center"/>
    </xf>
    <xf numFmtId="0" fontId="1" fillId="6" borderId="1" xfId="9" applyAlignment="1">
      <alignment horizontal="right" vertical="center"/>
    </xf>
    <xf numFmtId="168" fontId="1" fillId="6" borderId="1" xfId="9" applyNumberFormat="1" applyAlignment="1">
      <alignment horizontal="right" vertical="center" wrapText="1"/>
    </xf>
    <xf numFmtId="9" fontId="1" fillId="6" borderId="1" xfId="9" applyNumberFormat="1" applyAlignment="1">
      <alignment horizontal="right" vertical="center" wrapText="1"/>
    </xf>
    <xf numFmtId="0" fontId="0" fillId="6" borderId="1" xfId="9" applyFont="1" applyAlignment="1">
      <alignment horizontal="right" vertical="center" wrapText="1"/>
    </xf>
    <xf numFmtId="0" fontId="1" fillId="6" borderId="1" xfId="9" applyAlignment="1">
      <alignment horizontal="right" vertical="center" wrapText="1"/>
    </xf>
    <xf numFmtId="0" fontId="69" fillId="0" borderId="0" xfId="0" applyFont="1"/>
    <xf numFmtId="165" fontId="70" fillId="5" borderId="1" xfId="3" applyNumberFormat="1" applyFont="1" applyFill="1" applyBorder="1" applyAlignment="1" applyProtection="1">
      <alignment horizontal="center" vertical="center" wrapText="1"/>
      <protection locked="0"/>
    </xf>
    <xf numFmtId="165" fontId="70" fillId="5" borderId="4" xfId="3" applyNumberFormat="1" applyFont="1" applyFill="1" applyBorder="1" applyAlignment="1" applyProtection="1">
      <alignment horizontal="center" vertical="center" wrapText="1"/>
      <protection locked="0"/>
    </xf>
    <xf numFmtId="0" fontId="29" fillId="5" borderId="0" xfId="0" applyFont="1" applyFill="1" applyBorder="1" applyAlignment="1">
      <alignment horizontal="left" vertical="center"/>
    </xf>
    <xf numFmtId="0" fontId="29" fillId="5" borderId="0" xfId="0" applyFont="1" applyFill="1" applyBorder="1" applyAlignment="1">
      <alignment horizontal="left" vertical="center"/>
    </xf>
    <xf numFmtId="165" fontId="23" fillId="4" borderId="42" xfId="3" applyNumberFormat="1" applyFont="1" applyFill="1" applyBorder="1" applyAlignment="1" applyProtection="1">
      <alignment horizontal="centerContinuous" vertical="center"/>
      <protection locked="0"/>
    </xf>
    <xf numFmtId="165" fontId="23" fillId="4" borderId="38" xfId="3" applyNumberFormat="1" applyFont="1" applyFill="1" applyBorder="1" applyAlignment="1" applyProtection="1">
      <alignment horizontal="center" vertical="center" wrapText="1"/>
      <protection locked="0"/>
    </xf>
    <xf numFmtId="168" fontId="61" fillId="4" borderId="7" xfId="5" applyNumberFormat="1" applyFont="1" applyFill="1" applyBorder="1" applyAlignment="1" applyProtection="1">
      <alignment horizontal="right" vertical="center"/>
      <protection locked="0"/>
    </xf>
    <xf numFmtId="168" fontId="61" fillId="4" borderId="12" xfId="5" applyNumberFormat="1" applyFont="1" applyFill="1" applyBorder="1" applyAlignment="1" applyProtection="1">
      <alignment horizontal="right" vertical="center"/>
      <protection locked="0"/>
    </xf>
    <xf numFmtId="42" fontId="23" fillId="4" borderId="32" xfId="3" applyNumberFormat="1" applyFont="1" applyFill="1" applyBorder="1" applyAlignment="1" applyProtection="1">
      <alignment horizontal="centerContinuous" vertical="center"/>
      <protection locked="0"/>
    </xf>
    <xf numFmtId="167" fontId="61" fillId="4" borderId="34" xfId="6" applyNumberFormat="1" applyFont="1" applyFill="1" applyBorder="1" applyAlignment="1" applyProtection="1">
      <alignment horizontal="right" vertical="center"/>
      <protection locked="0"/>
    </xf>
    <xf numFmtId="167" fontId="61" fillId="4" borderId="23" xfId="6" applyNumberFormat="1" applyFont="1" applyFill="1" applyBorder="1" applyAlignment="1" applyProtection="1">
      <alignment horizontal="right" vertical="center"/>
      <protection locked="0"/>
    </xf>
    <xf numFmtId="167" fontId="23" fillId="4" borderId="43" xfId="6" applyNumberFormat="1" applyFont="1" applyFill="1" applyBorder="1" applyAlignment="1" applyProtection="1">
      <alignment horizontal="right" vertical="center"/>
    </xf>
    <xf numFmtId="0" fontId="11" fillId="6" borderId="26" xfId="3" applyFont="1" applyFill="1" applyBorder="1" applyAlignment="1" applyProtection="1">
      <alignment vertical="center" wrapText="1"/>
      <protection locked="0"/>
    </xf>
    <xf numFmtId="167" fontId="11" fillId="6" borderId="34" xfId="6" applyNumberFormat="1" applyFont="1" applyFill="1" applyBorder="1" applyAlignment="1" applyProtection="1">
      <alignment horizontal="right" vertical="center"/>
    </xf>
    <xf numFmtId="167" fontId="11" fillId="6" borderId="8" xfId="6" applyNumberFormat="1" applyFont="1" applyFill="1" applyBorder="1" applyAlignment="1" applyProtection="1">
      <alignment horizontal="right" vertical="center"/>
    </xf>
    <xf numFmtId="166" fontId="11" fillId="6" borderId="11" xfId="5" applyNumberFormat="1" applyFont="1" applyFill="1" applyBorder="1" applyAlignment="1" applyProtection="1">
      <alignment horizontal="right" vertical="center"/>
      <protection locked="0"/>
    </xf>
    <xf numFmtId="168" fontId="11" fillId="6" borderId="11" xfId="5" applyNumberFormat="1" applyFont="1" applyFill="1" applyBorder="1" applyAlignment="1" applyProtection="1">
      <alignment horizontal="right" vertical="center"/>
      <protection locked="0"/>
    </xf>
    <xf numFmtId="168" fontId="11" fillId="6" borderId="7" xfId="5" applyNumberFormat="1" applyFont="1" applyFill="1" applyBorder="1" applyAlignment="1" applyProtection="1">
      <alignment horizontal="right" vertical="center"/>
      <protection locked="0"/>
    </xf>
    <xf numFmtId="168" fontId="11" fillId="6" borderId="25" xfId="5" applyNumberFormat="1" applyFont="1" applyFill="1" applyBorder="1" applyAlignment="1" applyProtection="1">
      <alignment horizontal="right" vertical="center"/>
      <protection locked="0"/>
    </xf>
    <xf numFmtId="167" fontId="11" fillId="6" borderId="34" xfId="6" applyNumberFormat="1" applyFont="1" applyFill="1" applyBorder="1" applyAlignment="1" applyProtection="1">
      <alignment horizontal="right" vertical="center"/>
      <protection locked="0"/>
    </xf>
    <xf numFmtId="167" fontId="11" fillId="6" borderId="11" xfId="6" applyNumberFormat="1" applyFont="1" applyFill="1" applyBorder="1" applyAlignment="1" applyProtection="1">
      <alignment horizontal="right" vertical="center"/>
      <protection locked="0"/>
    </xf>
    <xf numFmtId="0" fontId="11" fillId="6" borderId="1" xfId="3" applyFont="1" applyFill="1" applyBorder="1" applyAlignment="1" applyProtection="1">
      <alignment horizontal="center"/>
      <protection locked="0"/>
    </xf>
    <xf numFmtId="0" fontId="11" fillId="6" borderId="24" xfId="3" applyFont="1" applyFill="1" applyBorder="1" applyAlignment="1" applyProtection="1">
      <alignment vertical="center" wrapText="1"/>
      <protection locked="0"/>
    </xf>
    <xf numFmtId="167" fontId="11" fillId="6" borderId="23" xfId="6" applyNumberFormat="1" applyFont="1" applyFill="1" applyBorder="1" applyAlignment="1" applyProtection="1">
      <alignment horizontal="right" vertical="center"/>
    </xf>
    <xf numFmtId="167" fontId="11" fillId="6" borderId="13" xfId="6" applyNumberFormat="1" applyFont="1" applyFill="1" applyBorder="1" applyAlignment="1" applyProtection="1">
      <alignment horizontal="right" vertical="center"/>
    </xf>
    <xf numFmtId="166" fontId="11" fillId="6" borderId="1" xfId="5" applyNumberFormat="1" applyFont="1" applyFill="1" applyBorder="1" applyAlignment="1" applyProtection="1">
      <alignment horizontal="right" vertical="center"/>
      <protection locked="0"/>
    </xf>
    <xf numFmtId="168" fontId="11" fillId="6" borderId="1" xfId="5" applyNumberFormat="1" applyFont="1" applyFill="1" applyBorder="1" applyAlignment="1" applyProtection="1">
      <alignment horizontal="right" vertical="center"/>
      <protection locked="0"/>
    </xf>
    <xf numFmtId="168" fontId="11" fillId="6" borderId="12" xfId="5" applyNumberFormat="1" applyFont="1" applyFill="1" applyBorder="1" applyAlignment="1" applyProtection="1">
      <alignment horizontal="right" vertical="center"/>
      <protection locked="0"/>
    </xf>
    <xf numFmtId="168" fontId="11" fillId="6" borderId="22" xfId="5" applyNumberFormat="1" applyFont="1" applyFill="1" applyBorder="1" applyAlignment="1" applyProtection="1">
      <alignment horizontal="right" vertical="center"/>
      <protection locked="0"/>
    </xf>
    <xf numFmtId="167" fontId="11" fillId="6" borderId="23" xfId="6" applyNumberFormat="1" applyFont="1" applyFill="1" applyBorder="1" applyAlignment="1" applyProtection="1">
      <alignment horizontal="right" vertical="center"/>
      <protection locked="0"/>
    </xf>
    <xf numFmtId="167" fontId="11" fillId="6" borderId="1" xfId="6" applyNumberFormat="1" applyFont="1" applyFill="1" applyBorder="1" applyAlignment="1" applyProtection="1">
      <alignment horizontal="right" vertical="center"/>
      <protection locked="0"/>
    </xf>
    <xf numFmtId="167" fontId="11" fillId="7" borderId="11" xfId="6" applyNumberFormat="1" applyFont="1" applyFill="1" applyBorder="1" applyAlignment="1" applyProtection="1">
      <alignment horizontal="right" vertical="center"/>
    </xf>
    <xf numFmtId="9" fontId="11" fillId="7" borderId="11" xfId="4" applyFont="1" applyFill="1" applyBorder="1" applyAlignment="1" applyProtection="1">
      <alignment horizontal="right" vertical="center"/>
    </xf>
    <xf numFmtId="166" fontId="11" fillId="7" borderId="25" xfId="5" applyNumberFormat="1" applyFont="1" applyFill="1" applyBorder="1" applyAlignment="1" applyProtection="1">
      <alignment horizontal="right" vertical="center"/>
    </xf>
    <xf numFmtId="167" fontId="11" fillId="7" borderId="1" xfId="6" applyNumberFormat="1" applyFont="1" applyFill="1" applyBorder="1" applyAlignment="1" applyProtection="1">
      <alignment horizontal="right" vertical="center"/>
    </xf>
    <xf numFmtId="9" fontId="11" fillId="7" borderId="1" xfId="4" applyFont="1" applyFill="1" applyBorder="1" applyAlignment="1" applyProtection="1">
      <alignment horizontal="right" vertical="center"/>
    </xf>
    <xf numFmtId="166" fontId="11" fillId="7" borderId="22" xfId="5" applyNumberFormat="1" applyFont="1" applyFill="1" applyBorder="1" applyAlignment="1" applyProtection="1">
      <alignment horizontal="right" vertical="center"/>
    </xf>
    <xf numFmtId="0" fontId="72" fillId="0" borderId="0" xfId="0" applyFont="1"/>
    <xf numFmtId="168" fontId="72" fillId="0" borderId="1" xfId="15" applyNumberFormat="1" applyFont="1" applyBorder="1" applyAlignment="1">
      <alignment horizontal="center"/>
    </xf>
    <xf numFmtId="0" fontId="72" fillId="0" borderId="0" xfId="0" applyFont="1" applyAlignment="1">
      <alignment horizontal="right"/>
    </xf>
    <xf numFmtId="168" fontId="72" fillId="0" borderId="0" xfId="15" quotePrefix="1" applyNumberFormat="1" applyFont="1"/>
    <xf numFmtId="9" fontId="72" fillId="7" borderId="1" xfId="8" applyFont="1" applyFill="1" applyBorder="1"/>
    <xf numFmtId="168" fontId="70" fillId="5" borderId="1" xfId="7" applyNumberFormat="1" applyFont="1" applyFill="1" applyBorder="1" applyAlignment="1"/>
    <xf numFmtId="0" fontId="73" fillId="0" borderId="0" xfId="0" applyFont="1"/>
    <xf numFmtId="0" fontId="43" fillId="0" borderId="0" xfId="0" applyFont="1"/>
    <xf numFmtId="166" fontId="32" fillId="0" borderId="0" xfId="15" quotePrefix="1" applyNumberFormat="1" applyFont="1"/>
    <xf numFmtId="0" fontId="1" fillId="6" borderId="1" xfId="9" applyAlignment="1">
      <alignment horizontal="right" wrapText="1"/>
    </xf>
    <xf numFmtId="0" fontId="1" fillId="6" borderId="1" xfId="9" applyFill="1" applyAlignment="1">
      <alignment horizontal="right" wrapText="1"/>
    </xf>
    <xf numFmtId="168" fontId="5" fillId="6" borderId="1" xfId="9" applyNumberFormat="1" applyFont="1" applyFill="1" applyAlignment="1"/>
    <xf numFmtId="0" fontId="0" fillId="0" borderId="0" xfId="0" applyAlignment="1">
      <alignment vertical="center" wrapText="1"/>
    </xf>
    <xf numFmtId="0" fontId="3" fillId="5" borderId="0" xfId="0" applyFont="1" applyFill="1" applyAlignment="1">
      <alignment horizontal="left"/>
    </xf>
    <xf numFmtId="0" fontId="0" fillId="0" borderId="0" xfId="0" applyFont="1" applyAlignment="1">
      <alignment horizontal="left"/>
    </xf>
    <xf numFmtId="9" fontId="11" fillId="2" borderId="1" xfId="1" applyNumberFormat="1" applyFont="1" applyFill="1" applyBorder="1" applyAlignment="1">
      <alignment horizontal="center" vertical="center" wrapText="1"/>
    </xf>
    <xf numFmtId="0" fontId="6" fillId="2" borderId="0" xfId="17" applyFont="1" applyFill="1" applyBorder="1"/>
    <xf numFmtId="0" fontId="0" fillId="6" borderId="1" xfId="9" applyFont="1" applyAlignment="1">
      <alignment vertical="center" wrapText="1"/>
    </xf>
    <xf numFmtId="0" fontId="0" fillId="6" borderId="1" xfId="9" applyFont="1" applyAlignment="1">
      <alignment horizontal="center" vertical="center" wrapText="1"/>
    </xf>
    <xf numFmtId="169" fontId="1" fillId="0" borderId="0" xfId="9" applyNumberFormat="1" applyFill="1" applyBorder="1" applyAlignment="1">
      <alignment vertical="center"/>
    </xf>
    <xf numFmtId="1" fontId="1" fillId="0" borderId="0" xfId="9" applyNumberFormat="1" applyFill="1" applyBorder="1" applyAlignment="1">
      <alignment vertical="center"/>
    </xf>
    <xf numFmtId="0" fontId="0" fillId="0" borderId="0" xfId="0" applyAlignment="1">
      <alignment wrapText="1"/>
    </xf>
    <xf numFmtId="0" fontId="73" fillId="0" borderId="0" xfId="0" applyFont="1" applyFill="1" applyBorder="1" applyAlignment="1"/>
    <xf numFmtId="9" fontId="1" fillId="6" borderId="1" xfId="9" applyNumberFormat="1" applyBorder="1" applyAlignment="1"/>
    <xf numFmtId="3" fontId="0" fillId="7" borderId="1" xfId="0" applyNumberFormat="1" applyFont="1" applyFill="1" applyBorder="1" applyAlignment="1">
      <alignment horizontal="center" vertical="center" wrapText="1"/>
    </xf>
    <xf numFmtId="0" fontId="74" fillId="2" borderId="0" xfId="0" applyFont="1" applyFill="1"/>
    <xf numFmtId="0" fontId="1" fillId="6" borderId="0" xfId="9" applyBorder="1" applyAlignment="1">
      <alignment vertical="top" wrapText="1"/>
    </xf>
    <xf numFmtId="0" fontId="0" fillId="6" borderId="0" xfId="9" applyFont="1" applyBorder="1" applyAlignment="1">
      <alignment vertical="center"/>
    </xf>
    <xf numFmtId="0" fontId="0" fillId="6" borderId="0" xfId="9" applyFont="1" applyBorder="1" applyAlignment="1">
      <alignment vertical="center" wrapText="1"/>
    </xf>
    <xf numFmtId="0" fontId="32" fillId="0" borderId="0" xfId="0" applyFont="1" applyBorder="1" applyAlignment="1">
      <alignment vertical="center" wrapText="1"/>
    </xf>
    <xf numFmtId="0" fontId="2" fillId="6" borderId="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0" fillId="0" borderId="3" xfId="0" applyBorder="1" applyAlignment="1">
      <alignment horizontal="center"/>
    </xf>
    <xf numFmtId="0" fontId="0" fillId="0" borderId="0" xfId="0" applyAlignment="1"/>
    <xf numFmtId="0" fontId="0" fillId="0" borderId="5" xfId="0" applyBorder="1" applyAlignment="1"/>
    <xf numFmtId="0" fontId="0" fillId="0" borderId="0" xfId="0" applyBorder="1" applyAlignment="1"/>
    <xf numFmtId="0" fontId="0" fillId="0" borderId="35" xfId="0" applyBorder="1" applyAlignment="1"/>
    <xf numFmtId="0" fontId="29" fillId="0" borderId="0" xfId="0" applyFont="1" applyFill="1" applyBorder="1" applyAlignment="1">
      <alignment horizontal="left" vertical="center"/>
    </xf>
    <xf numFmtId="0" fontId="0" fillId="0" borderId="0" xfId="0" applyFill="1" applyBorder="1" applyAlignment="1">
      <alignment horizontal="right"/>
    </xf>
    <xf numFmtId="0" fontId="0" fillId="0" borderId="2" xfId="0" applyFont="1" applyFill="1" applyBorder="1" applyAlignment="1">
      <alignment horizontal="centerContinuous" vertical="top" wrapText="1"/>
    </xf>
    <xf numFmtId="0" fontId="2" fillId="2" borderId="11" xfId="0" applyFont="1" applyFill="1" applyBorder="1" applyAlignment="1">
      <alignment horizontal="center" vertical="center" wrapText="1"/>
    </xf>
    <xf numFmtId="42" fontId="11" fillId="7" borderId="0" xfId="1" applyNumberFormat="1" applyFont="1" applyFill="1" applyBorder="1" applyAlignment="1">
      <alignment horizontal="center" vertical="center" wrapText="1"/>
    </xf>
    <xf numFmtId="37" fontId="5" fillId="7" borderId="0" xfId="1" applyNumberFormat="1" applyFont="1" applyFill="1" applyBorder="1" applyAlignment="1">
      <alignment horizontal="right" vertical="center" wrapText="1"/>
    </xf>
    <xf numFmtId="0" fontId="0" fillId="0" borderId="0" xfId="0" applyFont="1" applyFill="1" applyBorder="1" applyAlignment="1">
      <alignment vertical="center" wrapText="1"/>
    </xf>
    <xf numFmtId="3" fontId="0" fillId="0" borderId="0" xfId="0" applyNumberFormat="1" applyFont="1" applyFill="1" applyBorder="1" applyAlignment="1">
      <alignment horizontal="center" vertical="center" wrapText="1"/>
    </xf>
    <xf numFmtId="166" fontId="0" fillId="0" borderId="0" xfId="7" applyNumberFormat="1" applyFont="1" applyFill="1" applyBorder="1" applyAlignment="1">
      <alignment horizontal="center" vertical="center" wrapText="1"/>
    </xf>
    <xf numFmtId="0" fontId="75" fillId="0" borderId="0" xfId="0" applyFont="1"/>
    <xf numFmtId="39" fontId="1" fillId="6" borderId="1" xfId="9" applyNumberFormat="1" applyAlignment="1">
      <alignment horizontal="right" vertical="center" wrapText="1"/>
    </xf>
    <xf numFmtId="0" fontId="0" fillId="6" borderId="9" xfId="0" applyFill="1" applyBorder="1"/>
    <xf numFmtId="0" fontId="2" fillId="2" borderId="13" xfId="0" applyFont="1" applyFill="1" applyBorder="1" applyAlignment="1">
      <alignment horizontal="center" vertical="center"/>
    </xf>
    <xf numFmtId="0" fontId="57" fillId="2" borderId="0" xfId="17" applyFont="1" applyFill="1" applyBorder="1" applyAlignment="1"/>
    <xf numFmtId="0" fontId="55" fillId="2" borderId="0" xfId="17" applyFill="1" applyBorder="1" applyAlignment="1"/>
    <xf numFmtId="0" fontId="57" fillId="2" borderId="0" xfId="17" applyFont="1" applyFill="1" applyBorder="1" applyAlignment="1">
      <alignment vertical="center" wrapText="1"/>
    </xf>
    <xf numFmtId="0" fontId="58" fillId="2" borderId="0" xfId="17" applyFont="1" applyFill="1" applyBorder="1" applyAlignment="1">
      <alignment wrapText="1"/>
    </xf>
    <xf numFmtId="0" fontId="76" fillId="2" borderId="0" xfId="0" applyFont="1" applyFill="1" applyBorder="1" applyAlignment="1">
      <alignment horizontal="left" vertical="center"/>
    </xf>
    <xf numFmtId="0" fontId="55" fillId="2" borderId="0" xfId="17" applyFill="1" applyBorder="1" applyAlignment="1">
      <alignment vertical="center" wrapText="1"/>
    </xf>
    <xf numFmtId="0" fontId="57" fillId="2" borderId="0" xfId="17" applyFont="1" applyFill="1" applyBorder="1" applyAlignment="1">
      <alignment horizontal="center"/>
    </xf>
    <xf numFmtId="0" fontId="0" fillId="2" borderId="0" xfId="0" applyFill="1" applyAlignment="1">
      <alignment horizontal="left" vertical="center"/>
    </xf>
    <xf numFmtId="37" fontId="0" fillId="13" borderId="1" xfId="7" applyNumberFormat="1" applyFont="1" applyFill="1" applyBorder="1" applyAlignment="1">
      <alignment horizontal="center" vertical="center" wrapText="1"/>
    </xf>
    <xf numFmtId="37" fontId="0" fillId="13" borderId="13" xfId="0" applyNumberFormat="1" applyFont="1" applyFill="1" applyBorder="1" applyAlignment="1">
      <alignment horizontal="center" vertical="center" wrapText="1"/>
    </xf>
    <xf numFmtId="0" fontId="0" fillId="0" borderId="0" xfId="0" applyFont="1" applyBorder="1" applyAlignment="1">
      <alignment horizontal="left" vertical="center" wrapText="1"/>
    </xf>
    <xf numFmtId="41" fontId="0" fillId="14" borderId="1" xfId="7" applyNumberFormat="1" applyFont="1" applyFill="1" applyBorder="1" applyAlignment="1">
      <alignment horizontal="center" vertical="center" wrapText="1"/>
    </xf>
    <xf numFmtId="37" fontId="0" fillId="14" borderId="1" xfId="0" applyNumberFormat="1" applyFont="1" applyFill="1" applyBorder="1" applyAlignment="1">
      <alignment horizontal="center" vertical="center" wrapText="1"/>
    </xf>
    <xf numFmtId="0" fontId="0" fillId="0" borderId="0" xfId="0" applyFont="1" applyBorder="1" applyAlignment="1">
      <alignment horizontal="left" vertical="center"/>
    </xf>
    <xf numFmtId="7" fontId="0" fillId="14" borderId="1" xfId="0" applyNumberFormat="1" applyFont="1" applyFill="1" applyBorder="1" applyAlignment="1">
      <alignment horizontal="center" vertical="center" wrapText="1"/>
    </xf>
    <xf numFmtId="5" fontId="11" fillId="7" borderId="1" xfId="1" applyNumberFormat="1" applyFont="1" applyFill="1" applyBorder="1" applyAlignment="1">
      <alignment horizontal="center" vertical="center" wrapText="1"/>
    </xf>
    <xf numFmtId="0" fontId="0" fillId="0" borderId="14" xfId="0" applyBorder="1"/>
    <xf numFmtId="0" fontId="0" fillId="0" borderId="13" xfId="0" applyFont="1" applyBorder="1" applyAlignment="1">
      <alignment horizontal="center" vertical="center" wrapText="1"/>
    </xf>
    <xf numFmtId="0" fontId="32" fillId="13" borderId="1" xfId="0" applyFont="1" applyFill="1" applyBorder="1" applyAlignment="1">
      <alignment horizontal="center" vertical="top" wrapText="1"/>
    </xf>
    <xf numFmtId="167" fontId="11" fillId="6" borderId="1" xfId="6" applyNumberFormat="1" applyFont="1" applyFill="1" applyBorder="1" applyAlignment="1" applyProtection="1">
      <alignment horizontal="right" vertical="center"/>
    </xf>
    <xf numFmtId="0" fontId="11" fillId="6" borderId="44" xfId="3" applyFont="1" applyFill="1" applyBorder="1" applyAlignment="1" applyProtection="1">
      <alignment vertical="center" wrapText="1"/>
      <protection locked="0"/>
    </xf>
    <xf numFmtId="168" fontId="45" fillId="13" borderId="1" xfId="15" applyNumberFormat="1" applyFont="1" applyFill="1" applyBorder="1"/>
    <xf numFmtId="0" fontId="70" fillId="5" borderId="1" xfId="0" applyNumberFormat="1" applyFont="1" applyFill="1" applyBorder="1" applyAlignment="1">
      <alignment horizontal="center"/>
    </xf>
    <xf numFmtId="168" fontId="72" fillId="0" borderId="0" xfId="15" quotePrefix="1" applyNumberFormat="1" applyFont="1" applyBorder="1" applyAlignment="1">
      <alignment horizontal="center"/>
    </xf>
    <xf numFmtId="165" fontId="53" fillId="0" borderId="0" xfId="3" applyNumberFormat="1" applyFont="1" applyFill="1" applyBorder="1" applyAlignment="1" applyProtection="1">
      <alignment horizontal="center" vertical="center" wrapText="1"/>
      <protection locked="0"/>
    </xf>
    <xf numFmtId="168" fontId="72" fillId="0" borderId="1" xfId="15" applyNumberFormat="1" applyFont="1" applyBorder="1" applyAlignment="1">
      <alignment horizontal="center" wrapText="1"/>
    </xf>
    <xf numFmtId="0" fontId="72" fillId="13" borderId="11" xfId="0" applyNumberFormat="1" applyFont="1" applyFill="1" applyBorder="1" applyAlignment="1">
      <alignment horizontal="center" vertical="center"/>
    </xf>
    <xf numFmtId="0" fontId="32" fillId="0" borderId="1" xfId="0" applyFont="1" applyBorder="1"/>
    <xf numFmtId="3" fontId="32" fillId="0" borderId="1" xfId="0" applyNumberFormat="1" applyFont="1" applyBorder="1"/>
    <xf numFmtId="3" fontId="32" fillId="0" borderId="11" xfId="0" applyNumberFormat="1" applyFont="1" applyBorder="1"/>
    <xf numFmtId="168" fontId="72" fillId="0" borderId="0" xfId="15" quotePrefix="1" applyNumberFormat="1" applyFont="1" applyFill="1" applyBorder="1"/>
    <xf numFmtId="168" fontId="45" fillId="0" borderId="0" xfId="7" applyNumberFormat="1" applyFont="1" applyFill="1" applyBorder="1" applyAlignment="1"/>
    <xf numFmtId="0" fontId="32" fillId="0" borderId="0" xfId="0" applyFont="1" applyFill="1"/>
    <xf numFmtId="0" fontId="32" fillId="0" borderId="0" xfId="0" applyFont="1" applyFill="1" applyBorder="1"/>
    <xf numFmtId="0" fontId="72" fillId="0" borderId="0" xfId="0" applyNumberFormat="1" applyFont="1" applyFill="1" applyBorder="1" applyAlignment="1">
      <alignment horizontal="left" vertical="center"/>
    </xf>
    <xf numFmtId="0" fontId="72" fillId="0" borderId="0" xfId="0" applyFont="1" applyFill="1" applyBorder="1" applyAlignment="1">
      <alignment horizontal="center"/>
    </xf>
    <xf numFmtId="0" fontId="69" fillId="0" borderId="0" xfId="0" applyFont="1" applyFill="1"/>
    <xf numFmtId="0" fontId="72" fillId="0" borderId="0" xfId="0" applyNumberFormat="1" applyFont="1" applyFill="1" applyBorder="1" applyAlignment="1">
      <alignment horizontal="center" vertical="center"/>
    </xf>
    <xf numFmtId="0" fontId="69" fillId="0" borderId="0" xfId="0" applyFont="1" applyFill="1" applyBorder="1"/>
    <xf numFmtId="168" fontId="72" fillId="0" borderId="0" xfId="0" applyNumberFormat="1" applyFont="1" applyFill="1" applyBorder="1" applyAlignment="1">
      <alignment horizontal="center" wrapText="1"/>
    </xf>
    <xf numFmtId="0" fontId="72" fillId="0" borderId="0" xfId="0" applyFont="1" applyFill="1"/>
    <xf numFmtId="168" fontId="72" fillId="0" borderId="9" xfId="15" applyNumberFormat="1" applyFont="1" applyBorder="1" applyAlignment="1">
      <alignment horizontal="center"/>
    </xf>
    <xf numFmtId="165" fontId="53" fillId="0" borderId="1" xfId="3" applyNumberFormat="1" applyFont="1" applyFill="1" applyBorder="1" applyAlignment="1" applyProtection="1">
      <alignment horizontal="center" vertical="center" wrapText="1"/>
      <protection locked="0"/>
    </xf>
    <xf numFmtId="174" fontId="72" fillId="0" borderId="9" xfId="15" applyNumberFormat="1" applyFont="1" applyBorder="1" applyAlignment="1">
      <alignment horizontal="center"/>
    </xf>
    <xf numFmtId="0" fontId="72" fillId="13" borderId="10" xfId="0" applyNumberFormat="1" applyFont="1" applyFill="1" applyBorder="1" applyAlignment="1">
      <alignment horizontal="center" vertical="center"/>
    </xf>
    <xf numFmtId="3" fontId="32" fillId="0" borderId="9" xfId="0" applyNumberFormat="1" applyFont="1" applyBorder="1"/>
    <xf numFmtId="0" fontId="32" fillId="0" borderId="43" xfId="0" applyFont="1" applyBorder="1" applyAlignment="1">
      <alignment horizontal="right"/>
    </xf>
    <xf numFmtId="3" fontId="32" fillId="0" borderId="17" xfId="0" applyNumberFormat="1" applyFont="1" applyBorder="1"/>
    <xf numFmtId="3" fontId="32" fillId="0" borderId="16" xfId="0" applyNumberFormat="1" applyFont="1" applyBorder="1"/>
    <xf numFmtId="168" fontId="72" fillId="0" borderId="9" xfId="15" applyNumberFormat="1" applyFont="1" applyBorder="1" applyAlignment="1">
      <alignment horizontal="center" wrapText="1"/>
    </xf>
    <xf numFmtId="0" fontId="32" fillId="0" borderId="1" xfId="0" applyFont="1" applyBorder="1" applyAlignment="1">
      <alignment wrapText="1"/>
    </xf>
    <xf numFmtId="0" fontId="32" fillId="0" borderId="35" xfId="0" applyFont="1" applyFill="1" applyBorder="1" applyAlignment="1">
      <alignment horizontal="center" vertical="top" wrapText="1"/>
    </xf>
    <xf numFmtId="9" fontId="1" fillId="6" borderId="1" xfId="9" applyNumberFormat="1" applyAlignment="1">
      <alignment vertical="distributed"/>
    </xf>
    <xf numFmtId="168" fontId="23" fillId="4" borderId="17" xfId="5" applyNumberFormat="1" applyFont="1" applyFill="1" applyBorder="1" applyAlignment="1" applyProtection="1">
      <alignment horizontal="right" vertical="center"/>
    </xf>
    <xf numFmtId="167" fontId="57" fillId="0" borderId="0" xfId="1" applyNumberFormat="1" applyFont="1" applyFill="1" applyBorder="1"/>
    <xf numFmtId="0" fontId="72" fillId="0" borderId="0" xfId="0" applyFont="1" applyBorder="1" applyAlignment="1">
      <alignment horizontal="right"/>
    </xf>
    <xf numFmtId="168" fontId="72" fillId="7" borderId="11" xfId="15" quotePrefix="1" applyNumberFormat="1" applyFont="1" applyFill="1" applyBorder="1"/>
    <xf numFmtId="0" fontId="31" fillId="0" borderId="0" xfId="0" applyFont="1"/>
    <xf numFmtId="0" fontId="32" fillId="0" borderId="0" xfId="0" applyFont="1" applyAlignment="1"/>
    <xf numFmtId="9" fontId="72" fillId="0" borderId="0" xfId="8" applyFont="1" applyFill="1" applyBorder="1"/>
    <xf numFmtId="0" fontId="55" fillId="0" borderId="0" xfId="17" applyFill="1" applyBorder="1" applyAlignment="1">
      <alignment wrapText="1"/>
    </xf>
    <xf numFmtId="166" fontId="57" fillId="7" borderId="1" xfId="7" applyNumberFormat="1" applyFont="1" applyFill="1" applyBorder="1"/>
    <xf numFmtId="166" fontId="1" fillId="6" borderId="1" xfId="7" applyNumberFormat="1" applyFont="1" applyFill="1" applyBorder="1" applyAlignment="1"/>
    <xf numFmtId="0" fontId="57" fillId="2" borderId="1" xfId="17" applyFont="1" applyFill="1" applyBorder="1" applyAlignment="1">
      <alignment horizontal="right"/>
    </xf>
    <xf numFmtId="0" fontId="57" fillId="2" borderId="3" xfId="17" applyFont="1" applyFill="1" applyBorder="1" applyAlignment="1">
      <alignment vertical="top"/>
    </xf>
    <xf numFmtId="168" fontId="57" fillId="0" borderId="7" xfId="7" applyNumberFormat="1" applyFont="1" applyFill="1" applyBorder="1"/>
    <xf numFmtId="0" fontId="68" fillId="0" borderId="7" xfId="17" applyFont="1" applyFill="1" applyBorder="1"/>
    <xf numFmtId="0" fontId="68" fillId="2" borderId="4" xfId="17" applyFont="1" applyFill="1" applyBorder="1" applyAlignment="1">
      <alignment horizontal="right"/>
    </xf>
    <xf numFmtId="168" fontId="68" fillId="7" borderId="1" xfId="7" applyNumberFormat="1" applyFont="1" applyFill="1" applyBorder="1"/>
    <xf numFmtId="167" fontId="68" fillId="7" borderId="1" xfId="1" applyNumberFormat="1" applyFont="1" applyFill="1" applyBorder="1"/>
    <xf numFmtId="0" fontId="81" fillId="0" borderId="0" xfId="17" applyFont="1" applyFill="1" applyBorder="1"/>
    <xf numFmtId="0" fontId="81" fillId="2" borderId="0" xfId="17" applyFont="1" applyFill="1"/>
    <xf numFmtId="0" fontId="68" fillId="2" borderId="2" xfId="17" applyFont="1" applyFill="1" applyBorder="1"/>
    <xf numFmtId="0" fontId="6" fillId="2" borderId="0" xfId="0" applyFont="1" applyFill="1" applyBorder="1" applyAlignment="1">
      <alignment horizontal="left"/>
    </xf>
    <xf numFmtId="0" fontId="68" fillId="2" borderId="0" xfId="17" applyFont="1" applyFill="1" applyBorder="1" applyAlignment="1">
      <alignment horizontal="right"/>
    </xf>
    <xf numFmtId="167" fontId="82" fillId="0" borderId="0" xfId="1" applyNumberFormat="1" applyFont="1" applyFill="1" applyBorder="1"/>
    <xf numFmtId="0" fontId="0" fillId="0" borderId="0" xfId="0" applyAlignment="1">
      <alignment vertical="top" wrapText="1"/>
    </xf>
    <xf numFmtId="167" fontId="29" fillId="0" borderId="0" xfId="1" applyNumberFormat="1" applyFont="1" applyFill="1" applyBorder="1" applyAlignment="1">
      <alignment horizontal="left" vertical="center"/>
    </xf>
    <xf numFmtId="0" fontId="0" fillId="0" borderId="0" xfId="0" applyAlignment="1">
      <alignment horizontal="left" vertical="top" wrapText="1"/>
    </xf>
    <xf numFmtId="0" fontId="29" fillId="5" borderId="0" xfId="0" applyFont="1" applyFill="1" applyBorder="1" applyAlignment="1">
      <alignment horizontal="left" vertical="center"/>
    </xf>
    <xf numFmtId="0" fontId="29" fillId="5" borderId="0" xfId="0" applyFont="1" applyFill="1" applyBorder="1" applyAlignment="1">
      <alignment horizontal="left" vertical="center"/>
    </xf>
    <xf numFmtId="0" fontId="28" fillId="0" borderId="0" xfId="0" applyFont="1" applyFill="1" applyBorder="1" applyAlignment="1">
      <alignment horizontal="left" vertical="center"/>
    </xf>
    <xf numFmtId="0" fontId="85" fillId="0" borderId="0" xfId="0" applyFont="1"/>
    <xf numFmtId="0" fontId="84" fillId="2" borderId="0" xfId="0" applyFont="1" applyFill="1"/>
    <xf numFmtId="168" fontId="0" fillId="0" borderId="0" xfId="0" applyNumberFormat="1"/>
    <xf numFmtId="0" fontId="0" fillId="0" borderId="0" xfId="0" applyFont="1" applyFill="1" applyBorder="1" applyAlignment="1">
      <alignment horizontal="left"/>
    </xf>
    <xf numFmtId="0" fontId="41" fillId="0" borderId="0" xfId="9" applyFont="1" applyFill="1" applyBorder="1" applyAlignment="1">
      <alignment vertical="center" wrapText="1"/>
    </xf>
    <xf numFmtId="0" fontId="65" fillId="6" borderId="14" xfId="0" applyFont="1" applyFill="1" applyBorder="1" applyAlignment="1">
      <alignment horizontal="center" wrapText="1"/>
    </xf>
    <xf numFmtId="0" fontId="41" fillId="6" borderId="1" xfId="9" applyFont="1" applyFill="1" applyAlignment="1">
      <alignment vertical="center" wrapText="1"/>
    </xf>
    <xf numFmtId="0" fontId="41" fillId="6" borderId="20" xfId="9" applyFont="1" applyFill="1" applyBorder="1" applyAlignment="1">
      <alignment vertical="center" wrapText="1"/>
    </xf>
    <xf numFmtId="0" fontId="0" fillId="6" borderId="14" xfId="0" applyFont="1" applyFill="1" applyBorder="1" applyAlignment="1">
      <alignment horizontal="left"/>
    </xf>
    <xf numFmtId="0" fontId="2" fillId="6" borderId="14" xfId="0" applyFont="1" applyFill="1" applyBorder="1" applyAlignment="1">
      <alignment horizontal="left"/>
    </xf>
    <xf numFmtId="168" fontId="0" fillId="6" borderId="1" xfId="7" applyNumberFormat="1" applyFont="1" applyFill="1" applyBorder="1"/>
    <xf numFmtId="168" fontId="0" fillId="0" borderId="1" xfId="0" applyNumberFormat="1" applyBorder="1"/>
    <xf numFmtId="0" fontId="86" fillId="0" borderId="0" xfId="2" applyFont="1"/>
    <xf numFmtId="0" fontId="13" fillId="5" borderId="0" xfId="0" applyFont="1" applyFill="1" applyAlignment="1">
      <alignment vertical="center"/>
    </xf>
    <xf numFmtId="0" fontId="0" fillId="5" borderId="0" xfId="0" applyFill="1"/>
    <xf numFmtId="168" fontId="72" fillId="7" borderId="9" xfId="15" applyNumberFormat="1" applyFont="1" applyFill="1" applyBorder="1"/>
    <xf numFmtId="168" fontId="72" fillId="7" borderId="9" xfId="15" quotePrefix="1" applyNumberFormat="1" applyFont="1" applyFill="1" applyBorder="1"/>
    <xf numFmtId="168" fontId="72" fillId="0" borderId="0" xfId="15" quotePrefix="1" applyNumberFormat="1" applyFont="1" applyBorder="1" applyAlignment="1"/>
    <xf numFmtId="9" fontId="72" fillId="7" borderId="11" xfId="8" applyFont="1" applyFill="1" applyBorder="1"/>
    <xf numFmtId="0" fontId="52" fillId="0" borderId="45" xfId="3" applyFont="1" applyFill="1" applyBorder="1" applyAlignment="1" applyProtection="1">
      <alignment horizontal="center" vertical="center"/>
      <protection locked="0"/>
    </xf>
    <xf numFmtId="168" fontId="72" fillId="7" borderId="30" xfId="15" applyNumberFormat="1" applyFont="1" applyFill="1" applyBorder="1" applyAlignment="1">
      <alignment horizontal="center" wrapText="1"/>
    </xf>
    <xf numFmtId="165" fontId="53" fillId="0" borderId="46" xfId="3" applyNumberFormat="1" applyFont="1" applyFill="1" applyBorder="1" applyAlignment="1" applyProtection="1">
      <alignment horizontal="center" vertical="center" wrapText="1"/>
      <protection locked="0"/>
    </xf>
    <xf numFmtId="49" fontId="70" fillId="5" borderId="23" xfId="0" applyNumberFormat="1" applyFont="1" applyFill="1" applyBorder="1"/>
    <xf numFmtId="165" fontId="70" fillId="5" borderId="47" xfId="3" applyNumberFormat="1" applyFont="1" applyFill="1" applyBorder="1" applyAlignment="1" applyProtection="1">
      <alignment horizontal="center" vertical="center" wrapText="1"/>
      <protection locked="0"/>
    </xf>
    <xf numFmtId="9" fontId="72" fillId="7" borderId="22" xfId="8" applyFont="1" applyFill="1" applyBorder="1"/>
    <xf numFmtId="0" fontId="70" fillId="5" borderId="23" xfId="0" applyNumberFormat="1" applyFont="1" applyFill="1" applyBorder="1"/>
    <xf numFmtId="168" fontId="70" fillId="5" borderId="22" xfId="7" applyNumberFormat="1" applyFont="1" applyFill="1" applyBorder="1" applyAlignment="1"/>
    <xf numFmtId="168" fontId="45" fillId="13" borderId="20" xfId="15" applyNumberFormat="1" applyFont="1" applyFill="1" applyBorder="1"/>
    <xf numFmtId="9" fontId="72" fillId="7" borderId="20" xfId="8" applyFont="1" applyFill="1" applyBorder="1"/>
    <xf numFmtId="9" fontId="72" fillId="7" borderId="19" xfId="8" applyFont="1" applyFill="1" applyBorder="1"/>
    <xf numFmtId="0" fontId="32" fillId="0" borderId="3" xfId="0" applyFont="1" applyBorder="1"/>
    <xf numFmtId="168" fontId="72" fillId="7" borderId="11" xfId="15" applyNumberFormat="1" applyFont="1" applyFill="1" applyBorder="1"/>
    <xf numFmtId="168" fontId="72" fillId="0" borderId="21" xfId="15" applyNumberFormat="1" applyFont="1" applyBorder="1" applyAlignment="1">
      <alignment horizontal="center"/>
    </xf>
    <xf numFmtId="168" fontId="72" fillId="0" borderId="20" xfId="15" applyNumberFormat="1" applyFont="1" applyBorder="1" applyAlignment="1">
      <alignment horizontal="center"/>
    </xf>
    <xf numFmtId="0" fontId="72" fillId="0" borderId="19" xfId="0" applyFont="1" applyBorder="1" applyAlignment="1">
      <alignment horizontal="center"/>
    </xf>
    <xf numFmtId="0" fontId="52" fillId="0" borderId="50" xfId="3" applyFont="1" applyFill="1" applyBorder="1" applyAlignment="1" applyProtection="1">
      <alignment horizontal="center" vertical="center"/>
      <protection locked="0"/>
    </xf>
    <xf numFmtId="49" fontId="70" fillId="5" borderId="2" xfId="0" applyNumberFormat="1" applyFont="1" applyFill="1" applyBorder="1"/>
    <xf numFmtId="0" fontId="72" fillId="13" borderId="14" xfId="0" applyNumberFormat="1" applyFont="1" applyFill="1" applyBorder="1" applyAlignment="1">
      <alignment horizontal="center" vertical="center"/>
    </xf>
    <xf numFmtId="0" fontId="70" fillId="5" borderId="14" xfId="0" applyNumberFormat="1" applyFont="1" applyFill="1" applyBorder="1" applyAlignment="1">
      <alignment horizontal="center"/>
    </xf>
    <xf numFmtId="168" fontId="72" fillId="0" borderId="27" xfId="15" applyNumberFormat="1" applyFont="1" applyBorder="1" applyAlignment="1">
      <alignment horizontal="center"/>
    </xf>
    <xf numFmtId="168" fontId="72" fillId="7" borderId="31" xfId="15" applyNumberFormat="1" applyFont="1" applyFill="1" applyBorder="1" applyAlignment="1">
      <alignment horizontal="center" wrapText="1"/>
    </xf>
    <xf numFmtId="9" fontId="72" fillId="7" borderId="13" xfId="8" applyFont="1" applyFill="1" applyBorder="1"/>
    <xf numFmtId="168" fontId="70" fillId="5" borderId="13" xfId="7" applyNumberFormat="1" applyFont="1" applyFill="1" applyBorder="1" applyAlignment="1"/>
    <xf numFmtId="9" fontId="72" fillId="7" borderId="27" xfId="8" applyFont="1" applyFill="1" applyBorder="1"/>
    <xf numFmtId="168" fontId="72" fillId="7" borderId="34" xfId="15" quotePrefix="1" applyNumberFormat="1" applyFont="1" applyFill="1" applyBorder="1"/>
    <xf numFmtId="43" fontId="72" fillId="7" borderId="48" xfId="15" quotePrefix="1" applyNumberFormat="1" applyFont="1" applyFill="1" applyBorder="1"/>
    <xf numFmtId="168" fontId="72" fillId="0" borderId="47" xfId="15" quotePrefix="1" applyNumberFormat="1" applyFont="1" applyFill="1" applyBorder="1"/>
    <xf numFmtId="168" fontId="72" fillId="7" borderId="32" xfId="15" applyNumberFormat="1" applyFont="1" applyFill="1" applyBorder="1" applyAlignment="1">
      <alignment horizontal="center" wrapText="1"/>
    </xf>
    <xf numFmtId="168" fontId="72" fillId="0" borderId="29" xfId="15" quotePrefix="1" applyNumberFormat="1" applyFont="1" applyFill="1" applyBorder="1" applyAlignment="1">
      <alignment horizontal="center" wrapText="1"/>
    </xf>
    <xf numFmtId="165" fontId="70" fillId="5" borderId="48" xfId="3" applyNumberFormat="1" applyFont="1" applyFill="1" applyBorder="1" applyAlignment="1" applyProtection="1">
      <alignment horizontal="center" vertical="center" wrapText="1"/>
      <protection locked="0"/>
    </xf>
    <xf numFmtId="165" fontId="70" fillId="5" borderId="22" xfId="3" applyNumberFormat="1" applyFont="1" applyFill="1" applyBorder="1" applyAlignment="1" applyProtection="1">
      <alignment horizontal="center" vertical="center" wrapText="1"/>
      <protection locked="0"/>
    </xf>
    <xf numFmtId="168" fontId="45" fillId="13" borderId="23" xfId="15" applyNumberFormat="1" applyFont="1" applyFill="1" applyBorder="1"/>
    <xf numFmtId="168" fontId="45" fillId="7" borderId="22" xfId="7" applyNumberFormat="1" applyFont="1" applyFill="1" applyBorder="1" applyAlignment="1"/>
    <xf numFmtId="0" fontId="70" fillId="5" borderId="23" xfId="0" applyNumberFormat="1" applyFont="1" applyFill="1" applyBorder="1" applyAlignment="1">
      <alignment horizontal="center"/>
    </xf>
    <xf numFmtId="0" fontId="70" fillId="5" borderId="22" xfId="0" applyNumberFormat="1" applyFont="1" applyFill="1" applyBorder="1" applyAlignment="1">
      <alignment horizontal="center"/>
    </xf>
    <xf numFmtId="168" fontId="45" fillId="13" borderId="21" xfId="15" applyNumberFormat="1" applyFont="1" applyFill="1" applyBorder="1"/>
    <xf numFmtId="168" fontId="45" fillId="7" borderId="19" xfId="7" applyNumberFormat="1" applyFont="1" applyFill="1" applyBorder="1" applyAlignment="1"/>
    <xf numFmtId="168" fontId="72" fillId="7" borderId="25" xfId="15" quotePrefix="1" applyNumberFormat="1" applyFont="1" applyFill="1" applyBorder="1"/>
    <xf numFmtId="168" fontId="72" fillId="7" borderId="21" xfId="15" quotePrefix="1" applyNumberFormat="1" applyFont="1" applyFill="1" applyBorder="1"/>
    <xf numFmtId="168" fontId="72" fillId="7" borderId="20" xfId="15" quotePrefix="1" applyNumberFormat="1" applyFont="1" applyFill="1" applyBorder="1"/>
    <xf numFmtId="0" fontId="23" fillId="4" borderId="24" xfId="3" applyFont="1" applyFill="1" applyBorder="1" applyAlignment="1" applyProtection="1">
      <alignment vertical="center" wrapText="1"/>
      <protection locked="0"/>
    </xf>
    <xf numFmtId="0" fontId="23" fillId="4" borderId="26" xfId="3" applyFont="1" applyFill="1" applyBorder="1" applyAlignment="1" applyProtection="1">
      <alignment vertical="center" wrapText="1"/>
      <protection locked="0"/>
    </xf>
    <xf numFmtId="3" fontId="45" fillId="7" borderId="11" xfId="9" applyNumberFormat="1" applyFont="1" applyFill="1" applyBorder="1" applyAlignment="1">
      <alignment vertical="center" wrapText="1"/>
    </xf>
    <xf numFmtId="9" fontId="32" fillId="7" borderId="8" xfId="0" applyNumberFormat="1" applyFont="1" applyFill="1" applyBorder="1"/>
    <xf numFmtId="3" fontId="45" fillId="7" borderId="20" xfId="9" applyNumberFormat="1" applyFont="1" applyFill="1" applyBorder="1" applyAlignment="1">
      <alignment vertical="center" wrapText="1"/>
    </xf>
    <xf numFmtId="9" fontId="41" fillId="7" borderId="20" xfId="14" applyFont="1" applyFill="1" applyBorder="1" applyAlignment="1">
      <alignment vertical="center" wrapText="1"/>
    </xf>
    <xf numFmtId="37" fontId="1" fillId="6" borderId="1" xfId="9" applyNumberFormat="1" applyAlignment="1">
      <alignment horizontal="right" vertical="center" wrapText="1"/>
    </xf>
    <xf numFmtId="0" fontId="72" fillId="13" borderId="19" xfId="0" applyNumberFormat="1" applyFont="1" applyFill="1" applyBorder="1" applyAlignment="1">
      <alignment horizontal="center" vertical="center"/>
    </xf>
    <xf numFmtId="37" fontId="1" fillId="7" borderId="1" xfId="1" applyNumberFormat="1" applyFill="1" applyBorder="1" applyAlignment="1">
      <alignment horizontal="right" wrapText="1"/>
    </xf>
    <xf numFmtId="0" fontId="57" fillId="2" borderId="0" xfId="17" applyFont="1" applyFill="1" applyBorder="1" applyAlignment="1"/>
    <xf numFmtId="0" fontId="33" fillId="0" borderId="0" xfId="0" applyFont="1" applyFill="1" applyBorder="1" applyAlignment="1">
      <alignment vertical="center"/>
    </xf>
    <xf numFmtId="168" fontId="57" fillId="0" borderId="0" xfId="7" applyNumberFormat="1" applyFont="1" applyFill="1" applyBorder="1"/>
    <xf numFmtId="43" fontId="57" fillId="0" borderId="0" xfId="7" applyFont="1" applyFill="1"/>
    <xf numFmtId="0" fontId="87" fillId="2" borderId="0" xfId="0" applyFont="1" applyFill="1"/>
    <xf numFmtId="168" fontId="57" fillId="7" borderId="14" xfId="7" applyNumberFormat="1" applyFont="1" applyFill="1" applyBorder="1" applyAlignment="1">
      <alignment horizontal="centerContinuous" vertical="center"/>
    </xf>
    <xf numFmtId="0" fontId="32" fillId="0" borderId="29" xfId="0" applyFont="1" applyBorder="1"/>
    <xf numFmtId="2" fontId="1" fillId="6" borderId="1" xfId="7" applyNumberFormat="1" applyFill="1" applyBorder="1" applyAlignment="1">
      <alignment horizontal="center"/>
    </xf>
    <xf numFmtId="169" fontId="57" fillId="7" borderId="1" xfId="17" applyNumberFormat="1" applyFont="1" applyFill="1" applyBorder="1"/>
    <xf numFmtId="0" fontId="0" fillId="6" borderId="1" xfId="0" applyFont="1" applyFill="1" applyBorder="1" applyAlignment="1">
      <alignment horizontal="center" vertical="top" wrapText="1"/>
    </xf>
    <xf numFmtId="0" fontId="0" fillId="7" borderId="1" xfId="0" applyFont="1" applyFill="1" applyBorder="1" applyAlignment="1">
      <alignment horizontal="center" vertical="top" wrapText="1"/>
    </xf>
    <xf numFmtId="0" fontId="0" fillId="0" borderId="14" xfId="0" applyBorder="1" applyAlignment="1">
      <alignment horizontal="center"/>
    </xf>
    <xf numFmtId="0" fontId="0" fillId="0" borderId="13" xfId="0" applyBorder="1" applyAlignment="1">
      <alignment horizontal="center"/>
    </xf>
    <xf numFmtId="0" fontId="0" fillId="0" borderId="0" xfId="0" applyAlignment="1">
      <alignment horizontal="left" wrapText="1"/>
    </xf>
    <xf numFmtId="0" fontId="86" fillId="0" borderId="0" xfId="2" applyFont="1" applyAlignment="1">
      <alignment horizontal="left"/>
    </xf>
    <xf numFmtId="49" fontId="1" fillId="6" borderId="14" xfId="9" applyNumberFormat="1" applyBorder="1" applyAlignment="1">
      <alignment horizontal="left" vertical="center"/>
    </xf>
    <xf numFmtId="49" fontId="1" fillId="6" borderId="12" xfId="9" applyNumberFormat="1" applyBorder="1" applyAlignment="1">
      <alignment horizontal="left" vertical="center"/>
    </xf>
    <xf numFmtId="49" fontId="1" fillId="6" borderId="13" xfId="9" applyNumberFormat="1" applyBorder="1" applyAlignment="1">
      <alignment horizontal="left" vertical="center"/>
    </xf>
    <xf numFmtId="0" fontId="2" fillId="2" borderId="1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 fillId="6" borderId="1" xfId="9" applyAlignment="1">
      <alignment vertical="center"/>
    </xf>
    <xf numFmtId="0" fontId="1" fillId="6" borderId="14" xfId="9" applyBorder="1" applyAlignment="1">
      <alignment vertical="center"/>
    </xf>
    <xf numFmtId="0" fontId="1" fillId="6" borderId="12" xfId="9" applyBorder="1" applyAlignment="1">
      <alignment vertical="center"/>
    </xf>
    <xf numFmtId="0" fontId="1" fillId="6" borderId="13" xfId="9" applyBorder="1" applyAlignment="1">
      <alignment vertical="center"/>
    </xf>
    <xf numFmtId="0" fontId="0" fillId="6" borderId="1" xfId="9" applyFont="1" applyAlignment="1">
      <alignment vertical="center"/>
    </xf>
    <xf numFmtId="0" fontId="1" fillId="6" borderId="1" xfId="9" applyAlignment="1">
      <alignment horizontal="center" vertical="center"/>
    </xf>
    <xf numFmtId="0" fontId="0" fillId="2" borderId="3" xfId="0" quotePrefix="1" applyFill="1" applyBorder="1" applyAlignment="1">
      <alignment vertical="top" wrapText="1"/>
    </xf>
    <xf numFmtId="0" fontId="0" fillId="2" borderId="3" xfId="0" applyFill="1" applyBorder="1" applyAlignment="1">
      <alignment vertical="top"/>
    </xf>
    <xf numFmtId="0" fontId="5" fillId="6" borderId="2" xfId="9" applyFont="1" applyBorder="1" applyAlignment="1">
      <alignment vertical="top"/>
    </xf>
    <xf numFmtId="0" fontId="5" fillId="6" borderId="3" xfId="9" applyFont="1" applyBorder="1" applyAlignment="1">
      <alignment vertical="top"/>
    </xf>
    <xf numFmtId="0" fontId="5" fillId="6" borderId="4" xfId="9" applyFont="1" applyBorder="1" applyAlignment="1">
      <alignment vertical="top"/>
    </xf>
    <xf numFmtId="0" fontId="5" fillId="6" borderId="5" xfId="9" applyFont="1" applyBorder="1" applyAlignment="1">
      <alignment vertical="top"/>
    </xf>
    <xf numFmtId="0" fontId="5" fillId="6" borderId="0" xfId="9" applyFont="1" applyBorder="1" applyAlignment="1">
      <alignment vertical="top"/>
    </xf>
    <xf numFmtId="0" fontId="5" fillId="6" borderId="35" xfId="9" applyFont="1" applyBorder="1" applyAlignment="1">
      <alignment vertical="top"/>
    </xf>
    <xf numFmtId="0" fontId="5" fillId="6" borderId="6" xfId="9" applyFont="1" applyBorder="1" applyAlignment="1">
      <alignment vertical="top"/>
    </xf>
    <xf numFmtId="0" fontId="5" fillId="6" borderId="7" xfId="9" applyFont="1" applyBorder="1" applyAlignment="1">
      <alignment vertical="top"/>
    </xf>
    <xf numFmtId="0" fontId="5" fillId="6" borderId="8" xfId="9" applyFont="1" applyBorder="1" applyAlignment="1">
      <alignment vertical="top"/>
    </xf>
    <xf numFmtId="0" fontId="1" fillId="6" borderId="1" xfId="9" applyAlignment="1">
      <alignment horizontal="left" vertical="center"/>
    </xf>
    <xf numFmtId="14" fontId="1" fillId="6" borderId="1" xfId="9" applyNumberFormat="1" applyAlignment="1">
      <alignment horizontal="left" vertical="center"/>
    </xf>
    <xf numFmtId="9" fontId="1" fillId="7" borderId="1" xfId="9" applyNumberFormat="1" applyFill="1" applyBorder="1" applyAlignment="1">
      <alignment horizontal="right" vertical="center"/>
    </xf>
    <xf numFmtId="0" fontId="2" fillId="2" borderId="1" xfId="0" applyFont="1" applyFill="1" applyBorder="1" applyAlignment="1">
      <alignment horizontal="center" vertical="center"/>
    </xf>
    <xf numFmtId="168" fontId="5" fillId="6" borderId="14" xfId="9" applyNumberFormat="1" applyFont="1" applyBorder="1" applyAlignment="1">
      <alignment horizontal="left"/>
    </xf>
    <xf numFmtId="168" fontId="5" fillId="6" borderId="13" xfId="9" applyNumberFormat="1" applyFont="1" applyBorder="1" applyAlignment="1">
      <alignment horizontal="left"/>
    </xf>
    <xf numFmtId="0" fontId="5" fillId="0" borderId="0" xfId="0" applyFont="1" applyFill="1" applyBorder="1" applyAlignment="1">
      <alignment horizontal="left" vertical="top" wrapText="1"/>
    </xf>
    <xf numFmtId="0" fontId="0" fillId="13" borderId="2" xfId="0" applyFont="1" applyFill="1" applyBorder="1" applyAlignment="1">
      <alignment horizontal="left" vertical="top" wrapText="1"/>
    </xf>
    <xf numFmtId="0" fontId="0" fillId="13" borderId="3" xfId="0" applyFont="1" applyFill="1" applyBorder="1" applyAlignment="1">
      <alignment horizontal="left" vertical="top" wrapText="1"/>
    </xf>
    <xf numFmtId="0" fontId="0" fillId="13" borderId="4" xfId="0" applyFont="1" applyFill="1" applyBorder="1" applyAlignment="1">
      <alignment horizontal="left" vertical="top" wrapText="1"/>
    </xf>
    <xf numFmtId="0" fontId="0" fillId="13" borderId="5" xfId="0" applyFont="1" applyFill="1" applyBorder="1" applyAlignment="1">
      <alignment horizontal="left" vertical="top" wrapText="1"/>
    </xf>
    <xf numFmtId="0" fontId="0" fillId="13" borderId="0" xfId="0" applyFont="1" applyFill="1" applyBorder="1" applyAlignment="1">
      <alignment horizontal="left" vertical="top" wrapText="1"/>
    </xf>
    <xf numFmtId="0" fontId="0" fillId="13" borderId="35" xfId="0" applyFont="1" applyFill="1" applyBorder="1" applyAlignment="1">
      <alignment horizontal="left" vertical="top" wrapText="1"/>
    </xf>
    <xf numFmtId="0" fontId="0" fillId="13" borderId="6" xfId="0" applyFont="1" applyFill="1" applyBorder="1" applyAlignment="1">
      <alignment horizontal="left" vertical="top" wrapText="1"/>
    </xf>
    <xf numFmtId="0" fontId="0" fillId="13" borderId="7" xfId="0" applyFont="1" applyFill="1" applyBorder="1" applyAlignment="1">
      <alignment horizontal="left" vertical="top" wrapText="1"/>
    </xf>
    <xf numFmtId="0" fontId="0" fillId="13" borderId="8" xfId="0" applyFont="1" applyFill="1" applyBorder="1" applyAlignment="1">
      <alignment horizontal="left" vertical="top" wrapText="1"/>
    </xf>
    <xf numFmtId="0" fontId="0" fillId="7" borderId="14" xfId="0" applyFill="1" applyBorder="1" applyAlignment="1">
      <alignment horizontal="left"/>
    </xf>
    <xf numFmtId="0" fontId="0" fillId="7" borderId="12" xfId="0" applyFill="1" applyBorder="1" applyAlignment="1">
      <alignment horizontal="left"/>
    </xf>
    <xf numFmtId="0" fontId="0" fillId="7" borderId="13" xfId="0" applyFill="1" applyBorder="1" applyAlignment="1">
      <alignment horizontal="left"/>
    </xf>
    <xf numFmtId="168" fontId="0" fillId="7" borderId="14" xfId="7" applyNumberFormat="1" applyFont="1" applyFill="1" applyBorder="1" applyAlignment="1">
      <alignment horizontal="left"/>
    </xf>
    <xf numFmtId="168" fontId="0" fillId="7" borderId="12" xfId="7" applyNumberFormat="1" applyFont="1" applyFill="1" applyBorder="1" applyAlignment="1">
      <alignment horizontal="left"/>
    </xf>
    <xf numFmtId="168" fontId="0" fillId="7" borderId="13" xfId="7" applyNumberFormat="1" applyFont="1" applyFill="1" applyBorder="1" applyAlignment="1">
      <alignment horizontal="left"/>
    </xf>
    <xf numFmtId="0" fontId="1" fillId="6" borderId="14" xfId="9" applyBorder="1" applyAlignment="1">
      <alignment horizontal="left" wrapText="1"/>
    </xf>
    <xf numFmtId="0" fontId="1" fillId="6" borderId="12" xfId="9" applyBorder="1" applyAlignment="1">
      <alignment horizontal="left" wrapText="1"/>
    </xf>
    <xf numFmtId="0" fontId="1" fillId="6" borderId="13" xfId="9" applyBorder="1" applyAlignment="1">
      <alignment horizontal="left" wrapText="1"/>
    </xf>
    <xf numFmtId="0" fontId="0" fillId="2" borderId="14" xfId="0" applyFill="1" applyBorder="1" applyAlignment="1">
      <alignment horizontal="left"/>
    </xf>
    <xf numFmtId="0" fontId="0" fillId="2" borderId="13" xfId="0" applyFill="1" applyBorder="1" applyAlignment="1">
      <alignment horizontal="left"/>
    </xf>
    <xf numFmtId="0" fontId="1" fillId="13" borderId="14" xfId="9" applyFill="1" applyBorder="1" applyAlignment="1">
      <alignment horizontal="left" wrapText="1"/>
    </xf>
    <xf numFmtId="0" fontId="1" fillId="13" borderId="12" xfId="9" applyFill="1" applyBorder="1" applyAlignment="1">
      <alignment horizontal="left" wrapText="1"/>
    </xf>
    <xf numFmtId="0" fontId="1" fillId="13" borderId="13" xfId="9" applyFill="1" applyBorder="1" applyAlignment="1">
      <alignment horizontal="left" wrapText="1"/>
    </xf>
    <xf numFmtId="14" fontId="0" fillId="6" borderId="14" xfId="0" applyNumberFormat="1" applyFill="1" applyBorder="1" applyAlignment="1">
      <alignment horizontal="left"/>
    </xf>
    <xf numFmtId="0" fontId="0" fillId="6" borderId="12" xfId="0" applyFill="1" applyBorder="1" applyAlignment="1">
      <alignment horizontal="left"/>
    </xf>
    <xf numFmtId="0" fontId="0" fillId="6" borderId="13" xfId="0" applyFill="1" applyBorder="1" applyAlignment="1">
      <alignment horizontal="left"/>
    </xf>
    <xf numFmtId="0" fontId="0" fillId="2" borderId="14" xfId="0" applyFont="1" applyFill="1" applyBorder="1" applyAlignment="1">
      <alignment horizontal="left" vertical="top"/>
    </xf>
    <xf numFmtId="0" fontId="0" fillId="2" borderId="13" xfId="0" applyFont="1" applyFill="1" applyBorder="1" applyAlignment="1">
      <alignment horizontal="left" vertical="top"/>
    </xf>
    <xf numFmtId="0" fontId="2" fillId="2" borderId="14" xfId="0" applyFont="1" applyFill="1" applyBorder="1" applyAlignment="1">
      <alignment horizontal="right" vertical="center" wrapText="1"/>
    </xf>
    <xf numFmtId="0" fontId="2" fillId="2" borderId="13" xfId="0" applyFont="1" applyFill="1" applyBorder="1" applyAlignment="1">
      <alignment horizontal="right"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0" fillId="0" borderId="0" xfId="0" applyAlignment="1">
      <alignment horizontal="left" vertical="top" wrapText="1"/>
    </xf>
    <xf numFmtId="168" fontId="3" fillId="8" borderId="1" xfId="7" applyNumberFormat="1" applyFont="1" applyFill="1" applyBorder="1" applyAlignment="1">
      <alignment horizontal="center" vertical="center"/>
    </xf>
    <xf numFmtId="0" fontId="0" fillId="2" borderId="0" xfId="0" applyFill="1" applyAlignment="1">
      <alignment horizontal="left" vertical="top" wrapText="1"/>
    </xf>
    <xf numFmtId="0" fontId="1" fillId="6" borderId="14" xfId="9" applyBorder="1" applyAlignment="1">
      <alignment horizontal="right" wrapText="1"/>
    </xf>
    <xf numFmtId="0" fontId="1" fillId="6" borderId="13" xfId="9" applyBorder="1" applyAlignment="1">
      <alignment horizontal="right" wrapText="1"/>
    </xf>
    <xf numFmtId="0" fontId="57" fillId="2" borderId="5" xfId="17" applyFont="1" applyFill="1" applyBorder="1" applyAlignment="1">
      <alignment horizontal="left" vertical="top"/>
    </xf>
    <xf numFmtId="0" fontId="57" fillId="2" borderId="0" xfId="17" applyFont="1" applyFill="1" applyBorder="1" applyAlignment="1">
      <alignment horizontal="left" vertical="top"/>
    </xf>
    <xf numFmtId="0" fontId="57" fillId="2" borderId="35" xfId="17" applyFont="1" applyFill="1" applyBorder="1" applyAlignment="1">
      <alignment horizontal="left" vertical="top"/>
    </xf>
    <xf numFmtId="0" fontId="57" fillId="2" borderId="6" xfId="17" applyFont="1" applyFill="1" applyBorder="1" applyAlignment="1">
      <alignment horizontal="left" vertical="top"/>
    </xf>
    <xf numFmtId="0" fontId="57" fillId="2" borderId="7" xfId="17" applyFont="1" applyFill="1" applyBorder="1" applyAlignment="1">
      <alignment horizontal="left" vertical="top"/>
    </xf>
    <xf numFmtId="0" fontId="57" fillId="2" borderId="8" xfId="17" applyFont="1" applyFill="1" applyBorder="1" applyAlignment="1">
      <alignment horizontal="left" vertical="top"/>
    </xf>
    <xf numFmtId="0" fontId="57" fillId="2" borderId="0" xfId="17" applyFont="1" applyFill="1" applyBorder="1" applyAlignment="1">
      <alignment vertical="center" wrapText="1"/>
    </xf>
    <xf numFmtId="0" fontId="57" fillId="2" borderId="0" xfId="17" applyFont="1" applyFill="1" applyBorder="1" applyAlignment="1">
      <alignment vertical="center"/>
    </xf>
    <xf numFmtId="0" fontId="57" fillId="2" borderId="0" xfId="17" applyFont="1" applyFill="1" applyBorder="1" applyAlignment="1"/>
    <xf numFmtId="0" fontId="58" fillId="2" borderId="0" xfId="17" applyFont="1" applyFill="1" applyBorder="1" applyAlignment="1">
      <alignment wrapText="1"/>
    </xf>
    <xf numFmtId="0" fontId="55" fillId="2" borderId="0" xfId="17" applyFill="1" applyBorder="1" applyAlignment="1">
      <alignment wrapText="1"/>
    </xf>
    <xf numFmtId="0" fontId="55" fillId="2" borderId="0" xfId="17" applyFill="1" applyBorder="1" applyAlignment="1"/>
    <xf numFmtId="0" fontId="0" fillId="6" borderId="14" xfId="0" applyFill="1" applyBorder="1" applyAlignment="1">
      <alignment horizontal="left"/>
    </xf>
    <xf numFmtId="0" fontId="2" fillId="2" borderId="0" xfId="0" applyFont="1" applyFill="1" applyAlignment="1">
      <alignment horizontal="center"/>
    </xf>
    <xf numFmtId="0" fontId="3" fillId="0" borderId="0" xfId="0" applyFont="1" applyFill="1" applyBorder="1" applyAlignment="1">
      <alignment horizontal="center"/>
    </xf>
    <xf numFmtId="0" fontId="2" fillId="7" borderId="9"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62" fillId="11" borderId="14" xfId="0" applyFont="1" applyFill="1" applyBorder="1" applyAlignment="1">
      <alignment horizontal="center" vertical="center"/>
    </xf>
    <xf numFmtId="0" fontId="62" fillId="11" borderId="12" xfId="0" applyFont="1" applyFill="1" applyBorder="1" applyAlignment="1">
      <alignment horizontal="center" vertical="center"/>
    </xf>
    <xf numFmtId="0" fontId="62" fillId="11" borderId="13" xfId="0" applyFont="1" applyFill="1" applyBorder="1" applyAlignment="1">
      <alignment horizontal="center" vertical="center"/>
    </xf>
    <xf numFmtId="0" fontId="2" fillId="7" borderId="9" xfId="0" applyFont="1" applyFill="1" applyBorder="1" applyAlignment="1">
      <alignment horizontal="center" vertical="center"/>
    </xf>
    <xf numFmtId="0" fontId="2" fillId="7" borderId="11" xfId="0" applyFont="1" applyFill="1" applyBorder="1" applyAlignment="1">
      <alignment horizontal="center" vertical="center"/>
    </xf>
    <xf numFmtId="0" fontId="5" fillId="6" borderId="14" xfId="9" applyFont="1" applyFill="1" applyBorder="1" applyAlignment="1">
      <alignment horizontal="left" wrapText="1"/>
    </xf>
    <xf numFmtId="0" fontId="5" fillId="6" borderId="12" xfId="9" applyFont="1" applyFill="1" applyBorder="1" applyAlignment="1">
      <alignment horizontal="left" wrapText="1"/>
    </xf>
    <xf numFmtId="0" fontId="5" fillId="6" borderId="13" xfId="9" applyFont="1" applyFill="1" applyBorder="1" applyAlignment="1">
      <alignment horizontal="left" wrapText="1"/>
    </xf>
    <xf numFmtId="0" fontId="1" fillId="6" borderId="1" xfId="9" applyAlignment="1">
      <alignment horizontal="center"/>
    </xf>
    <xf numFmtId="0" fontId="2" fillId="2" borderId="11" xfId="0" applyFont="1" applyFill="1" applyBorder="1" applyAlignment="1">
      <alignment horizont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6" borderId="5" xfId="9" applyBorder="1" applyAlignment="1">
      <alignment horizontal="left" vertical="center" wrapText="1"/>
    </xf>
    <xf numFmtId="0" fontId="1" fillId="6" borderId="0" xfId="9" applyBorder="1" applyAlignment="1">
      <alignment horizontal="left" vertical="center" wrapText="1"/>
    </xf>
    <xf numFmtId="0" fontId="1" fillId="6" borderId="35" xfId="9" applyBorder="1" applyAlignment="1">
      <alignment horizontal="left"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6" borderId="0" xfId="9" applyBorder="1" applyAlignment="1">
      <alignment horizontal="center"/>
    </xf>
    <xf numFmtId="0" fontId="1" fillId="6" borderId="35" xfId="9" applyBorder="1" applyAlignment="1">
      <alignment horizontal="center"/>
    </xf>
    <xf numFmtId="0" fontId="1" fillId="6" borderId="2" xfId="9" applyBorder="1" applyAlignment="1">
      <alignment horizontal="left" vertical="center" wrapText="1"/>
    </xf>
    <xf numFmtId="0" fontId="1" fillId="6" borderId="3" xfId="9" applyBorder="1" applyAlignment="1">
      <alignment horizontal="left" vertical="center" wrapText="1"/>
    </xf>
    <xf numFmtId="0" fontId="1" fillId="6" borderId="4" xfId="9" applyBorder="1" applyAlignment="1">
      <alignment horizontal="left" vertical="center" wrapText="1"/>
    </xf>
    <xf numFmtId="0" fontId="36" fillId="2" borderId="0" xfId="0" applyFont="1" applyFill="1" applyAlignment="1">
      <alignment horizontal="left" wrapText="1"/>
    </xf>
    <xf numFmtId="0" fontId="0" fillId="2" borderId="0" xfId="0" applyFill="1" applyAlignment="1">
      <alignment horizontal="left"/>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 fillId="6" borderId="14" xfId="9" applyBorder="1" applyAlignment="1">
      <alignment horizontal="left" vertical="center" wrapText="1"/>
    </xf>
    <xf numFmtId="0" fontId="1" fillId="6" borderId="12" xfId="9" applyBorder="1" applyAlignment="1">
      <alignment horizontal="left" vertical="center" wrapText="1"/>
    </xf>
    <xf numFmtId="0" fontId="1" fillId="6" borderId="13" xfId="9" applyBorder="1" applyAlignment="1">
      <alignment horizontal="left" vertical="center" wrapText="1"/>
    </xf>
    <xf numFmtId="0" fontId="23" fillId="4" borderId="33" xfId="3" applyFont="1" applyFill="1" applyBorder="1" applyAlignment="1" applyProtection="1">
      <alignment horizontal="center" vertical="center" wrapText="1"/>
      <protection locked="0"/>
    </xf>
    <xf numFmtId="0" fontId="23" fillId="4" borderId="28" xfId="3" applyFont="1" applyFill="1" applyBorder="1" applyAlignment="1" applyProtection="1">
      <alignment horizontal="center" vertical="center"/>
      <protection locked="0"/>
    </xf>
    <xf numFmtId="0" fontId="72" fillId="14" borderId="48" xfId="0" applyNumberFormat="1" applyFont="1" applyFill="1" applyBorder="1" applyAlignment="1">
      <alignment horizontal="left" vertical="center" wrapText="1"/>
    </xf>
    <xf numFmtId="0" fontId="72" fillId="14" borderId="34" xfId="0" applyNumberFormat="1" applyFont="1" applyFill="1" applyBorder="1" applyAlignment="1">
      <alignment horizontal="left" vertical="center" wrapText="1"/>
    </xf>
    <xf numFmtId="0" fontId="32" fillId="0" borderId="14" xfId="0"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2" fillId="14" borderId="0" xfId="0" applyFont="1" applyFill="1" applyAlignment="1">
      <alignment horizontal="left" vertical="top" wrapText="1"/>
    </xf>
    <xf numFmtId="0" fontId="72" fillId="14" borderId="49" xfId="0" applyNumberFormat="1" applyFont="1" applyFill="1" applyBorder="1" applyAlignment="1">
      <alignment horizontal="left" vertical="center" wrapText="1"/>
    </xf>
    <xf numFmtId="9" fontId="32" fillId="7" borderId="0" xfId="8" applyFont="1" applyFill="1" applyBorder="1" applyAlignment="1">
      <alignment horizontal="left"/>
    </xf>
    <xf numFmtId="168" fontId="32" fillId="0" borderId="42" xfId="15" quotePrefix="1" applyNumberFormat="1" applyFont="1" applyBorder="1" applyAlignment="1">
      <alignment horizontal="center"/>
    </xf>
    <xf numFmtId="168" fontId="32" fillId="0" borderId="51" xfId="15" quotePrefix="1" applyNumberFormat="1" applyFont="1" applyBorder="1" applyAlignment="1">
      <alignment horizontal="center"/>
    </xf>
    <xf numFmtId="0" fontId="32" fillId="0" borderId="33" xfId="0" applyFont="1" applyBorder="1" applyAlignment="1">
      <alignment horizontal="center"/>
    </xf>
    <xf numFmtId="0" fontId="32" fillId="0" borderId="42" xfId="0" applyFont="1" applyBorder="1" applyAlignment="1">
      <alignment horizontal="center"/>
    </xf>
    <xf numFmtId="0" fontId="32" fillId="0" borderId="51" xfId="0" applyFont="1" applyBorder="1" applyAlignment="1">
      <alignment horizontal="center"/>
    </xf>
    <xf numFmtId="0" fontId="29" fillId="5" borderId="0" xfId="0" applyFont="1" applyFill="1" applyBorder="1" applyAlignment="1">
      <alignment horizontal="left" vertical="center"/>
    </xf>
    <xf numFmtId="0" fontId="0" fillId="0" borderId="0" xfId="0" applyFill="1" applyBorder="1" applyAlignment="1">
      <alignment horizontal="right" vertical="center"/>
    </xf>
    <xf numFmtId="0" fontId="0" fillId="0" borderId="35" xfId="0" applyFill="1" applyBorder="1" applyAlignment="1">
      <alignment horizontal="right" vertical="center"/>
    </xf>
    <xf numFmtId="0" fontId="1" fillId="6" borderId="14" xfId="9" applyBorder="1" applyAlignment="1">
      <alignment horizontal="center"/>
    </xf>
    <xf numFmtId="0" fontId="1" fillId="6" borderId="13" xfId="9" applyBorder="1" applyAlignment="1">
      <alignment horizontal="center"/>
    </xf>
    <xf numFmtId="0" fontId="0" fillId="0" borderId="12" xfId="0" applyBorder="1" applyAlignment="1">
      <alignment horizontal="center"/>
    </xf>
    <xf numFmtId="0" fontId="0" fillId="0" borderId="0" xfId="0" applyFill="1" applyBorder="1" applyAlignment="1">
      <alignment horizontal="right" vertical="center" wrapText="1"/>
    </xf>
    <xf numFmtId="0" fontId="0" fillId="0" borderId="35" xfId="0" applyFill="1" applyBorder="1" applyAlignment="1">
      <alignment horizontal="right" vertical="center" wrapText="1"/>
    </xf>
    <xf numFmtId="0" fontId="0" fillId="6" borderId="14" xfId="0" applyFill="1" applyBorder="1" applyAlignment="1">
      <alignment horizontal="center"/>
    </xf>
    <xf numFmtId="0" fontId="0" fillId="6" borderId="13"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5" fillId="0" borderId="0" xfId="0" applyFont="1" applyFill="1" applyAlignment="1">
      <alignment horizontal="right"/>
    </xf>
    <xf numFmtId="0" fontId="5" fillId="0" borderId="35" xfId="0" applyFont="1" applyFill="1" applyBorder="1" applyAlignment="1">
      <alignment horizontal="right"/>
    </xf>
  </cellXfs>
  <cellStyles count="19">
    <cellStyle name="calculated" xfId="10" xr:uid="{00000000-0005-0000-0000-000000000000}"/>
    <cellStyle name="Comma" xfId="7" builtinId="3"/>
    <cellStyle name="Comma 2" xfId="5" xr:uid="{00000000-0005-0000-0000-000002000000}"/>
    <cellStyle name="Comma 3" xfId="15" xr:uid="{00000000-0005-0000-0000-000003000000}"/>
    <cellStyle name="Currency" xfId="1" builtinId="4"/>
    <cellStyle name="Currency 2" xfId="6" xr:uid="{00000000-0005-0000-0000-000005000000}"/>
    <cellStyle name="Currency 3" xfId="16" xr:uid="{00000000-0005-0000-0000-000006000000}"/>
    <cellStyle name="Followed Hyperlink" xfId="11" builtinId="9" hidden="1"/>
    <cellStyle name="Followed Hyperlink" xfId="12" builtinId="9" hidden="1"/>
    <cellStyle name="Followed Hyperlink" xfId="13" builtinId="9" hidden="1"/>
    <cellStyle name="Hyperlink" xfId="2" builtinId="8"/>
    <cellStyle name="Hyperlink 2" xfId="18" xr:uid="{00000000-0005-0000-0000-00000B000000}"/>
    <cellStyle name="Normal" xfId="0" builtinId="0"/>
    <cellStyle name="Normal 2" xfId="3" xr:uid="{00000000-0005-0000-0000-00000D000000}"/>
    <cellStyle name="Normal 2 2" xfId="17" xr:uid="{00000000-0005-0000-0000-00000E000000}"/>
    <cellStyle name="Percent" xfId="8" builtinId="5"/>
    <cellStyle name="Percent 2" xfId="4" xr:uid="{00000000-0005-0000-0000-000010000000}"/>
    <cellStyle name="Percent 3" xfId="14" xr:uid="{00000000-0005-0000-0000-000011000000}"/>
    <cellStyle name="User Input" xfId="9" xr:uid="{00000000-0005-0000-0000-000012000000}"/>
  </cellStyles>
  <dxfs count="19">
    <dxf>
      <font>
        <color rgb="FFFF0000"/>
      </font>
      <fill>
        <patternFill patternType="solid">
          <bgColor theme="9" tint="0.79998168889431442"/>
        </patternFill>
      </fill>
    </dxf>
    <dxf>
      <font>
        <color rgb="FFFF0000"/>
      </font>
      <fill>
        <patternFill>
          <bgColor theme="9" tint="0.79998168889431442"/>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rgb="FFFF0000"/>
      </font>
    </dxf>
    <dxf>
      <font>
        <color theme="0"/>
      </font>
      <fill>
        <patternFill>
          <bgColor rgb="FFFF0000"/>
        </patternFill>
      </fill>
    </dxf>
    <dxf>
      <font>
        <condense val="0"/>
        <extend val="0"/>
        <color indexed="14"/>
      </font>
    </dxf>
    <dxf>
      <font>
        <condense val="0"/>
        <extend val="0"/>
        <color indexed="53"/>
      </font>
    </dxf>
    <dxf>
      <font>
        <b/>
        <i val="0"/>
        <condense val="0"/>
        <extend val="0"/>
        <color indexed="10"/>
      </font>
    </dxf>
    <dxf>
      <font>
        <color rgb="FFFF0000"/>
      </font>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2EFDA"/>
      <color rgb="FFD9E1F2"/>
      <color rgb="FF0000FF"/>
      <color rgb="FF333333"/>
      <color rgb="FFE9EDDB"/>
      <color rgb="FFF1E8E7"/>
      <color rgb="FFEDEDED"/>
      <color rgb="FFE3E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Energy Breakdown by Fuel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46D-49C2-96D1-0E89A0E0DAF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46D-49C2-96D1-0E89A0E0DAF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46D-49C2-96D1-0E89A0E0DAF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1BF-43BA-80A1-5550ADB7C75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1BF-43BA-80A1-5550ADB7C75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7-38E2-4C90-B458-2FC9E4DBAFE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81BF-43BA-80A1-5550ADB7C7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1BF-43BA-80A1-5550ADB7C7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C18-4F2E-9609-0F09142EB4F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C18-4F2E-9609-0F09142EB4F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6C18-4F2E-9609-0F09142EB4F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6C18-4F2E-9609-0F09142EB4F3}"/>
              </c:ext>
            </c:extLst>
          </c:dPt>
          <c:cat>
            <c:strRef>
              <c:extLst>
                <c:ext xmlns:c15="http://schemas.microsoft.com/office/drawing/2012/chart" uri="{02D57815-91ED-43cb-92C2-25804820EDAC}">
                  <c15:fullRef>
                    <c15:sqref>'All - Annual Summary'!$A$6:$A$23</c15:sqref>
                  </c15:fullRef>
                </c:ext>
              </c:extLst>
              <c:f>('All - Annual Summary'!$A$6:$A$13,'All - Annual Summary'!$A$17:$A$18,'All - Annual Summary'!$A$22:$A$23)</c:f>
              <c:strCache>
                <c:ptCount val="12"/>
                <c:pt idx="0">
                  <c:v>Electricity</c:v>
                </c:pt>
                <c:pt idx="1">
                  <c:v>Natural Gas</c:v>
                </c:pt>
                <c:pt idx="2">
                  <c:v>Purchased Steam</c:v>
                </c:pt>
                <c:pt idx="3">
                  <c:v>Purchased Hot Water</c:v>
                </c:pt>
                <c:pt idx="4">
                  <c:v>Purchased Chilled Water</c:v>
                </c:pt>
                <c:pt idx="5">
                  <c:v>Oil</c:v>
                </c:pt>
                <c:pt idx="6">
                  <c:v>Propane</c:v>
                </c:pt>
                <c:pt idx="7">
                  <c:v>Coal</c:v>
                </c:pt>
                <c:pt idx="8">
                  <c:v>On-Site Generated - Thermal</c:v>
                </c:pt>
                <c:pt idx="9">
                  <c:v>On-Site Generated - Electricity</c:v>
                </c:pt>
                <c:pt idx="10">
                  <c:v>Exported - Thermal</c:v>
                </c:pt>
                <c:pt idx="11">
                  <c:v>Exported - Electricity</c:v>
                </c:pt>
              </c:strCache>
            </c:strRef>
          </c:cat>
          <c:val>
            <c:numRef>
              <c:extLst>
                <c:ext xmlns:c15="http://schemas.microsoft.com/office/drawing/2012/chart" uri="{02D57815-91ED-43cb-92C2-25804820EDAC}">
                  <c15:fullRef>
                    <c15:sqref>'All - Annual Summary'!$E$6:$E$23</c15:sqref>
                  </c15:fullRef>
                </c:ext>
              </c:extLst>
              <c:f>('All - Annual Summary'!$E$6:$E$13,'All - Annual Summary'!$E$17:$E$18,'All - Annual Summary'!$E$22:$E$23)</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928F-4C0B-B772-7EB3C9C6681B}"/>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Cost Breakdown by Fuel Type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DB-4E7F-BDE6-A1825986242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DB-4E7F-BDE6-A1825986242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DB-4E7F-BDE6-A1825986242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0926-4342-97BE-2E3D1EED8C5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60-4200-8122-7E995FB1BF7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9-7CCD-4276-8703-0C0EA947141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0926-4342-97BE-2E3D1EED8C5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0926-4342-97BE-2E3D1EED8C5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ED5-43C9-BD38-8C09BEF7965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ED5-43C9-BD38-8C09BEF79658}"/>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1ED5-43C9-BD38-8C09BEF79658}"/>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1ED5-43C9-BD38-8C09BEF79658}"/>
              </c:ext>
            </c:extLst>
          </c:dPt>
          <c:cat>
            <c:strRef>
              <c:extLst>
                <c:ext xmlns:c15="http://schemas.microsoft.com/office/drawing/2012/chart" uri="{02D57815-91ED-43cb-92C2-25804820EDAC}">
                  <c15:fullRef>
                    <c15:sqref>'All - Annual Summary'!$A$6:$A$23</c15:sqref>
                  </c15:fullRef>
                </c:ext>
              </c:extLst>
              <c:f>('All - Annual Summary'!$A$6:$A$13,'All - Annual Summary'!$A$17:$A$18,'All - Annual Summary'!$A$22:$A$23)</c:f>
              <c:strCache>
                <c:ptCount val="12"/>
                <c:pt idx="0">
                  <c:v>Electricity</c:v>
                </c:pt>
                <c:pt idx="1">
                  <c:v>Natural Gas</c:v>
                </c:pt>
                <c:pt idx="2">
                  <c:v>Purchased Steam</c:v>
                </c:pt>
                <c:pt idx="3">
                  <c:v>Purchased Hot Water</c:v>
                </c:pt>
                <c:pt idx="4">
                  <c:v>Purchased Chilled Water</c:v>
                </c:pt>
                <c:pt idx="5">
                  <c:v>Oil</c:v>
                </c:pt>
                <c:pt idx="6">
                  <c:v>Propane</c:v>
                </c:pt>
                <c:pt idx="7">
                  <c:v>Coal</c:v>
                </c:pt>
                <c:pt idx="8">
                  <c:v>On-Site Generated - Thermal</c:v>
                </c:pt>
                <c:pt idx="9">
                  <c:v>On-Site Generated - Electricity</c:v>
                </c:pt>
                <c:pt idx="10">
                  <c:v>Exported - Thermal</c:v>
                </c:pt>
                <c:pt idx="11">
                  <c:v>Exported - Electricity</c:v>
                </c:pt>
              </c:strCache>
            </c:strRef>
          </c:cat>
          <c:val>
            <c:numRef>
              <c:extLst>
                <c:ext xmlns:c15="http://schemas.microsoft.com/office/drawing/2012/chart" uri="{02D57815-91ED-43cb-92C2-25804820EDAC}">
                  <c15:fullRef>
                    <c15:sqref>'All - Annual Summary'!$F$6:$F$23</c15:sqref>
                  </c15:fullRef>
                </c:ext>
              </c:extLst>
              <c:f>('All - Annual Summary'!$F$6:$F$13,'All - Annual Summary'!$F$17:$F$18,'All - Annual Summary'!$F$22:$F$23)</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776C-4F67-B25D-01DF5804A50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chemeClr val="accent2"/>
            </a:solidFill>
            <a:ln>
              <a:noFill/>
            </a:ln>
            <a:effectLst/>
          </c:spPr>
          <c:invertIfNegative val="0"/>
          <c:cat>
            <c:numRef>
              <c:f>'All - Metered Energy'!$B$20:$B$31</c:f>
              <c:numCache>
                <c:formatCode>m/d/yyyy</c:formatCode>
                <c:ptCount val="12"/>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numCache>
            </c:numRef>
          </c:cat>
          <c:val>
            <c:numRef>
              <c:f>'All - Metered Energy'!$J$20:$J$31</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96B-48E4-9EA9-5244581AD435}"/>
            </c:ext>
          </c:extLst>
        </c:ser>
        <c:dLbls>
          <c:showLegendKey val="0"/>
          <c:showVal val="0"/>
          <c:showCatName val="0"/>
          <c:showSerName val="0"/>
          <c:showPercent val="0"/>
          <c:showBubbleSize val="0"/>
        </c:dLbls>
        <c:gapWidth val="219"/>
        <c:axId val="661121536"/>
        <c:axId val="661122712"/>
      </c:barChart>
      <c:lineChart>
        <c:grouping val="standard"/>
        <c:varyColors val="0"/>
        <c:ser>
          <c:idx val="0"/>
          <c:order val="1"/>
          <c:spPr>
            <a:ln w="28575" cap="rnd">
              <a:solidFill>
                <a:schemeClr val="accent1"/>
              </a:solidFill>
              <a:round/>
            </a:ln>
            <a:effectLst/>
          </c:spPr>
          <c:marker>
            <c:symbol val="none"/>
          </c:marker>
          <c:cat>
            <c:numRef>
              <c:f>'All - Metered Energy'!$B$20:$B$31</c:f>
              <c:numCache>
                <c:formatCode>m/d/yyyy</c:formatCode>
                <c:ptCount val="12"/>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numCache>
            </c:numRef>
          </c:cat>
          <c:val>
            <c:numRef>
              <c:f>'All - Metered Energy'!$E$20:$E$31</c:f>
              <c:numCache>
                <c:formatCode>_(* #,##0.0_);_(* \(#,##0.0\);_(* "-"??_);_(@_)</c:formatCode>
                <c:ptCount val="12"/>
              </c:numCache>
            </c:numRef>
          </c:val>
          <c:smooth val="0"/>
          <c:extLst>
            <c:ext xmlns:c16="http://schemas.microsoft.com/office/drawing/2014/chart" uri="{C3380CC4-5D6E-409C-BE32-E72D297353CC}">
              <c16:uniqueId val="{00000001-496B-48E4-9EA9-5244581AD435}"/>
            </c:ext>
          </c:extLst>
        </c:ser>
        <c:dLbls>
          <c:showLegendKey val="0"/>
          <c:showVal val="0"/>
          <c:showCatName val="0"/>
          <c:showSerName val="0"/>
          <c:showPercent val="0"/>
          <c:showBubbleSize val="0"/>
        </c:dLbls>
        <c:marker val="1"/>
        <c:smooth val="0"/>
        <c:axId val="661132512"/>
        <c:axId val="661123104"/>
      </c:lineChart>
      <c:dateAx>
        <c:axId val="6611215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22712"/>
        <c:crosses val="autoZero"/>
        <c:auto val="1"/>
        <c:lblOffset val="100"/>
        <c:baseTimeUnit val="months"/>
      </c:dateAx>
      <c:valAx>
        <c:axId val="661122712"/>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'All - Graphs'!$K$3</c:f>
              <c:strCache>
                <c:ptCount val="1"/>
                <c:pt idx="0">
                  <c:v>Electricity [kWh/day]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21536"/>
        <c:crosses val="autoZero"/>
        <c:crossBetween val="between"/>
      </c:valAx>
      <c:valAx>
        <c:axId val="661123104"/>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Peak Demand (kW)</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32512"/>
        <c:crosses val="max"/>
        <c:crossBetween val="between"/>
      </c:valAx>
      <c:dateAx>
        <c:axId val="661132512"/>
        <c:scaling>
          <c:orientation val="minMax"/>
        </c:scaling>
        <c:delete val="1"/>
        <c:axPos val="b"/>
        <c:numFmt formatCode="m/d/yyyy" sourceLinked="1"/>
        <c:majorTickMark val="out"/>
        <c:minorTickMark val="none"/>
        <c:tickLblPos val="nextTo"/>
        <c:crossAx val="661123104"/>
        <c:crosses val="autoZero"/>
        <c:auto val="1"/>
        <c:lblOffset val="100"/>
        <c:baseTimeUnit val="months"/>
      </c:date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cat>
            <c:numRef>
              <c:f>'All - Metered Energy'!$B$20:$B$31</c:f>
              <c:numCache>
                <c:formatCode>m/d/yyyy</c:formatCode>
                <c:ptCount val="12"/>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numCache>
            </c:numRef>
          </c:cat>
          <c:val>
            <c:numRef>
              <c:f>'All - Metered Energy'!$K$20:$K$31</c:f>
              <c:numCache>
                <c:formatCode>_(* #,##0.0_);_(* \(#,##0.0\);_(*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D9F-4CCB-A2D5-43BCD86FB3CB}"/>
            </c:ext>
          </c:extLst>
        </c:ser>
        <c:dLbls>
          <c:showLegendKey val="0"/>
          <c:showVal val="0"/>
          <c:showCatName val="0"/>
          <c:showSerName val="0"/>
          <c:showPercent val="0"/>
          <c:showBubbleSize val="0"/>
        </c:dLbls>
        <c:gapWidth val="219"/>
        <c:overlap val="-27"/>
        <c:axId val="661116832"/>
        <c:axId val="661118792"/>
      </c:barChart>
      <c:dateAx>
        <c:axId val="66111683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18792"/>
        <c:crosses val="autoZero"/>
        <c:auto val="1"/>
        <c:lblOffset val="100"/>
        <c:baseTimeUnit val="months"/>
      </c:dateAx>
      <c:valAx>
        <c:axId val="661118792"/>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'All - Graphs'!$K$4</c:f>
              <c:strCache>
                <c:ptCount val="1"/>
                <c:pt idx="0">
                  <c:v>Natural Gas [cubic meters (NG)/day]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16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2"/>
            </a:solidFill>
            <a:ln>
              <a:noFill/>
            </a:ln>
            <a:effectLst/>
          </c:spPr>
          <c:invertIfNegative val="0"/>
          <c:cat>
            <c:numRef>
              <c:f>'All - Metered Energy'!$B$20:$B$31</c:f>
              <c:numCache>
                <c:formatCode>m/d/yyyy</c:formatCode>
                <c:ptCount val="12"/>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numCache>
            </c:numRef>
          </c:cat>
          <c:val>
            <c:numRef>
              <c:f>'All - Metered Energy'!$L$20:$L$31</c:f>
              <c:numCache>
                <c:formatCode>_(* #,##0.0_);_(* \(#,##0.0\);_(*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9BD-407F-84F0-2CC326F5F738}"/>
            </c:ext>
          </c:extLst>
        </c:ser>
        <c:dLbls>
          <c:showLegendKey val="0"/>
          <c:showVal val="0"/>
          <c:showCatName val="0"/>
          <c:showSerName val="0"/>
          <c:showPercent val="0"/>
          <c:showBubbleSize val="0"/>
        </c:dLbls>
        <c:gapWidth val="219"/>
        <c:overlap val="-27"/>
        <c:axId val="661119184"/>
        <c:axId val="661138000"/>
      </c:barChart>
      <c:dateAx>
        <c:axId val="66111918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38000"/>
        <c:crosses val="autoZero"/>
        <c:auto val="1"/>
        <c:lblOffset val="100"/>
        <c:baseTimeUnit val="months"/>
      </c:dateAx>
      <c:valAx>
        <c:axId val="661138000"/>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'All - Graphs'!$K$5</c:f>
              <c:strCache>
                <c:ptCount val="1"/>
                <c:pt idx="0">
                  <c:v>Purchased Steam [kgs District Steam/day]</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19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'All - Metered Energy'!$M$19</c:f>
              <c:strCache>
                <c:ptCount val="1"/>
                <c:pt idx="0">
                  <c:v>Electricity MJ/day</c:v>
                </c:pt>
              </c:strCache>
            </c:strRef>
          </c:tx>
          <c:spPr>
            <a:solidFill>
              <a:schemeClr val="accent5"/>
            </a:solidFill>
            <a:ln>
              <a:noFill/>
            </a:ln>
            <a:effectLst/>
          </c:spPr>
          <c:invertIfNegative val="0"/>
          <c:cat>
            <c:numRef>
              <c:f>'All - Metered Energy'!$B$20:$B$31</c:f>
              <c:numCache>
                <c:formatCode>m/d/yyyy</c:formatCode>
                <c:ptCount val="12"/>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numCache>
            </c:numRef>
          </c:cat>
          <c:val>
            <c:numRef>
              <c:f>'All - Metered Energy'!$M$20:$M$31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9C4-48E0-8A78-3CB7B4418E04}"/>
            </c:ext>
          </c:extLst>
        </c:ser>
        <c:ser>
          <c:idx val="1"/>
          <c:order val="1"/>
          <c:tx>
            <c:strRef>
              <c:f>'All - Metered Energy'!$N$19</c:f>
              <c:strCache>
                <c:ptCount val="1"/>
                <c:pt idx="0">
                  <c:v> Natural Gas MJ/day </c:v>
                </c:pt>
              </c:strCache>
            </c:strRef>
          </c:tx>
          <c:spPr>
            <a:solidFill>
              <a:schemeClr val="accent6"/>
            </a:solidFill>
            <a:ln>
              <a:noFill/>
            </a:ln>
            <a:effectLst/>
          </c:spPr>
          <c:invertIfNegative val="0"/>
          <c:cat>
            <c:numRef>
              <c:f>'All - Metered Energy'!$B$20:$B$31</c:f>
              <c:numCache>
                <c:formatCode>m/d/yyyy</c:formatCode>
                <c:ptCount val="12"/>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numCache>
            </c:numRef>
          </c:cat>
          <c:val>
            <c:numRef>
              <c:f>'All - Metered Energy'!$N$20:$N$31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A9C4-48E0-8A78-3CB7B4418E04}"/>
            </c:ext>
          </c:extLst>
        </c:ser>
        <c:ser>
          <c:idx val="2"/>
          <c:order val="2"/>
          <c:tx>
            <c:strRef>
              <c:f>'All - Metered Energy'!$O$19</c:f>
              <c:strCache>
                <c:ptCount val="1"/>
                <c:pt idx="0">
                  <c:v>Purchased Steam MJ/day</c:v>
                </c:pt>
              </c:strCache>
            </c:strRef>
          </c:tx>
          <c:spPr>
            <a:solidFill>
              <a:schemeClr val="accent2"/>
            </a:solidFill>
            <a:ln>
              <a:noFill/>
            </a:ln>
            <a:effectLst/>
          </c:spPr>
          <c:invertIfNegative val="0"/>
          <c:cat>
            <c:numRef>
              <c:f>'All - Metered Energy'!$B$20:$B$31</c:f>
              <c:numCache>
                <c:formatCode>m/d/yyyy</c:formatCode>
                <c:ptCount val="12"/>
                <c:pt idx="0">
                  <c:v>40210</c:v>
                </c:pt>
                <c:pt idx="1">
                  <c:v>40238</c:v>
                </c:pt>
                <c:pt idx="2">
                  <c:v>40269</c:v>
                </c:pt>
                <c:pt idx="3">
                  <c:v>40299</c:v>
                </c:pt>
                <c:pt idx="4">
                  <c:v>40330</c:v>
                </c:pt>
                <c:pt idx="5">
                  <c:v>40360</c:v>
                </c:pt>
                <c:pt idx="6">
                  <c:v>40391</c:v>
                </c:pt>
                <c:pt idx="7">
                  <c:v>40422</c:v>
                </c:pt>
                <c:pt idx="8">
                  <c:v>40452</c:v>
                </c:pt>
                <c:pt idx="9">
                  <c:v>40483</c:v>
                </c:pt>
                <c:pt idx="10">
                  <c:v>40513</c:v>
                </c:pt>
                <c:pt idx="11">
                  <c:v>40544</c:v>
                </c:pt>
              </c:numCache>
            </c:numRef>
          </c:cat>
          <c:val>
            <c:numRef>
              <c:f>'All - Metered Energy'!$O$20:$O$31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A9C4-48E0-8A78-3CB7B4418E04}"/>
            </c:ext>
          </c:extLst>
        </c:ser>
        <c:dLbls>
          <c:showLegendKey val="0"/>
          <c:showVal val="0"/>
          <c:showCatName val="0"/>
          <c:showSerName val="0"/>
          <c:showPercent val="0"/>
          <c:showBubbleSize val="0"/>
        </c:dLbls>
        <c:gapWidth val="150"/>
        <c:overlap val="100"/>
        <c:axId val="661136040"/>
        <c:axId val="661130552"/>
      </c:barChart>
      <c:dateAx>
        <c:axId val="66113604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30552"/>
        <c:crosses val="autoZero"/>
        <c:auto val="1"/>
        <c:lblOffset val="100"/>
        <c:baseTimeUnit val="months"/>
      </c:dateAx>
      <c:valAx>
        <c:axId val="661130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Energy Use/day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36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'All - Metered Energy'!$F$19</c:f>
              <c:strCache>
                <c:ptCount val="1"/>
                <c:pt idx="0">
                  <c:v>Electricity Cost ($)</c:v>
                </c:pt>
              </c:strCache>
            </c:strRef>
          </c:tx>
          <c:spPr>
            <a:solidFill>
              <a:schemeClr val="accent5"/>
            </a:solidFill>
            <a:ln>
              <a:noFill/>
            </a:ln>
            <a:effectLst/>
          </c:spPr>
          <c:invertIfNegative val="0"/>
          <c:cat>
            <c:strRef>
              <c:f>'All - Metered Energy'!$B$19:$B$31</c:f>
              <c:strCache>
                <c:ptCount val="13"/>
                <c:pt idx="0">
                  <c:v>End Date</c:v>
                </c:pt>
                <c:pt idx="1">
                  <c:v>2/1/2010</c:v>
                </c:pt>
                <c:pt idx="2">
                  <c:v>3/1/2010</c:v>
                </c:pt>
                <c:pt idx="3">
                  <c:v>4/1/2010</c:v>
                </c:pt>
                <c:pt idx="4">
                  <c:v>5/1/2010</c:v>
                </c:pt>
                <c:pt idx="5">
                  <c:v>6/1/2010</c:v>
                </c:pt>
                <c:pt idx="6">
                  <c:v>7/1/2010</c:v>
                </c:pt>
                <c:pt idx="7">
                  <c:v>8/1/2010</c:v>
                </c:pt>
                <c:pt idx="8">
                  <c:v>9/1/2010</c:v>
                </c:pt>
                <c:pt idx="9">
                  <c:v>10/1/2010</c:v>
                </c:pt>
                <c:pt idx="10">
                  <c:v>11/1/2010</c:v>
                </c:pt>
                <c:pt idx="11">
                  <c:v>12/1/2010</c:v>
                </c:pt>
                <c:pt idx="12">
                  <c:v>1/1/2011</c:v>
                </c:pt>
              </c:strCache>
            </c:strRef>
          </c:cat>
          <c:val>
            <c:numRef>
              <c:f>'All - Metered Energy'!$F$20:$F$31</c:f>
              <c:numCache>
                <c:formatCode>_("$"* #,##0_);_("$"* \(#,##0\);_("$"* "-"_);_(@_)</c:formatCode>
                <c:ptCount val="12"/>
              </c:numCache>
            </c:numRef>
          </c:val>
          <c:extLst>
            <c:ext xmlns:c16="http://schemas.microsoft.com/office/drawing/2014/chart" uri="{C3380CC4-5D6E-409C-BE32-E72D297353CC}">
              <c16:uniqueId val="{00000000-C574-4508-9C30-5B654883E4B2}"/>
            </c:ext>
          </c:extLst>
        </c:ser>
        <c:ser>
          <c:idx val="1"/>
          <c:order val="1"/>
          <c:tx>
            <c:strRef>
              <c:f>'All - Metered Energy'!$E$88</c:f>
              <c:strCache>
                <c:ptCount val="1"/>
                <c:pt idx="0">
                  <c:v>Natural Gas Cost ($)</c:v>
                </c:pt>
              </c:strCache>
            </c:strRef>
          </c:tx>
          <c:spPr>
            <a:solidFill>
              <a:schemeClr val="accent6"/>
            </a:solidFill>
            <a:ln>
              <a:noFill/>
            </a:ln>
            <a:effectLst/>
          </c:spPr>
          <c:invertIfNegative val="0"/>
          <c:cat>
            <c:strRef>
              <c:f>'All - Metered Energy'!$B$19:$B$31</c:f>
              <c:strCache>
                <c:ptCount val="13"/>
                <c:pt idx="0">
                  <c:v>End Date</c:v>
                </c:pt>
                <c:pt idx="1">
                  <c:v>2/1/2010</c:v>
                </c:pt>
                <c:pt idx="2">
                  <c:v>3/1/2010</c:v>
                </c:pt>
                <c:pt idx="3">
                  <c:v>4/1/2010</c:v>
                </c:pt>
                <c:pt idx="4">
                  <c:v>5/1/2010</c:v>
                </c:pt>
                <c:pt idx="5">
                  <c:v>6/1/2010</c:v>
                </c:pt>
                <c:pt idx="6">
                  <c:v>7/1/2010</c:v>
                </c:pt>
                <c:pt idx="7">
                  <c:v>8/1/2010</c:v>
                </c:pt>
                <c:pt idx="8">
                  <c:v>9/1/2010</c:v>
                </c:pt>
                <c:pt idx="9">
                  <c:v>10/1/2010</c:v>
                </c:pt>
                <c:pt idx="10">
                  <c:v>11/1/2010</c:v>
                </c:pt>
                <c:pt idx="11">
                  <c:v>12/1/2010</c:v>
                </c:pt>
                <c:pt idx="12">
                  <c:v>1/1/2011</c:v>
                </c:pt>
              </c:strCache>
            </c:strRef>
          </c:cat>
          <c:val>
            <c:numRef>
              <c:f>'All - Metered Energy'!$E$89:$E$100</c:f>
              <c:numCache>
                <c:formatCode>_("$"* #,##0_);_("$"* \(#,##0\);_("$"* "-"_);_(@_)</c:formatCode>
                <c:ptCount val="12"/>
              </c:numCache>
            </c:numRef>
          </c:val>
          <c:extLst>
            <c:ext xmlns:c16="http://schemas.microsoft.com/office/drawing/2014/chart" uri="{C3380CC4-5D6E-409C-BE32-E72D297353CC}">
              <c16:uniqueId val="{00000001-C574-4508-9C30-5B654883E4B2}"/>
            </c:ext>
          </c:extLst>
        </c:ser>
        <c:ser>
          <c:idx val="2"/>
          <c:order val="2"/>
          <c:tx>
            <c:strRef>
              <c:f>'All - Metered Energy'!$E$158</c:f>
              <c:strCache>
                <c:ptCount val="1"/>
                <c:pt idx="0">
                  <c:v>Purchased Steam Cost ($)</c:v>
                </c:pt>
              </c:strCache>
            </c:strRef>
          </c:tx>
          <c:spPr>
            <a:solidFill>
              <a:schemeClr val="accent2"/>
            </a:solidFill>
            <a:ln>
              <a:noFill/>
            </a:ln>
            <a:effectLst/>
          </c:spPr>
          <c:invertIfNegative val="0"/>
          <c:cat>
            <c:strRef>
              <c:f>'All - Metered Energy'!$B$19:$B$31</c:f>
              <c:strCache>
                <c:ptCount val="13"/>
                <c:pt idx="0">
                  <c:v>End Date</c:v>
                </c:pt>
                <c:pt idx="1">
                  <c:v>2/1/2010</c:v>
                </c:pt>
                <c:pt idx="2">
                  <c:v>3/1/2010</c:v>
                </c:pt>
                <c:pt idx="3">
                  <c:v>4/1/2010</c:v>
                </c:pt>
                <c:pt idx="4">
                  <c:v>5/1/2010</c:v>
                </c:pt>
                <c:pt idx="5">
                  <c:v>6/1/2010</c:v>
                </c:pt>
                <c:pt idx="6">
                  <c:v>7/1/2010</c:v>
                </c:pt>
                <c:pt idx="7">
                  <c:v>8/1/2010</c:v>
                </c:pt>
                <c:pt idx="8">
                  <c:v>9/1/2010</c:v>
                </c:pt>
                <c:pt idx="9">
                  <c:v>10/1/2010</c:v>
                </c:pt>
                <c:pt idx="10">
                  <c:v>11/1/2010</c:v>
                </c:pt>
                <c:pt idx="11">
                  <c:v>12/1/2010</c:v>
                </c:pt>
                <c:pt idx="12">
                  <c:v>1/1/2011</c:v>
                </c:pt>
              </c:strCache>
            </c:strRef>
          </c:cat>
          <c:val>
            <c:numRef>
              <c:f>'All - Metered Energy'!$E$159:$E$170</c:f>
              <c:numCache>
                <c:formatCode>_("$"* #,##0_);_("$"* \(#,##0\);_("$"* "-"_);_(@_)</c:formatCode>
                <c:ptCount val="12"/>
              </c:numCache>
            </c:numRef>
          </c:val>
          <c:extLst>
            <c:ext xmlns:c16="http://schemas.microsoft.com/office/drawing/2014/chart" uri="{C3380CC4-5D6E-409C-BE32-E72D297353CC}">
              <c16:uniqueId val="{00000002-C574-4508-9C30-5B654883E4B2}"/>
            </c:ext>
          </c:extLst>
        </c:ser>
        <c:dLbls>
          <c:showLegendKey val="0"/>
          <c:showVal val="0"/>
          <c:showCatName val="0"/>
          <c:showSerName val="0"/>
          <c:showPercent val="0"/>
          <c:showBubbleSize val="0"/>
        </c:dLbls>
        <c:gapWidth val="150"/>
        <c:overlap val="100"/>
        <c:axId val="661134864"/>
        <c:axId val="661135256"/>
      </c:barChart>
      <c:catAx>
        <c:axId val="661134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35256"/>
        <c:crosses val="autoZero"/>
        <c:auto val="1"/>
        <c:lblAlgn val="ctr"/>
        <c:lblOffset val="100"/>
        <c:noMultiLvlLbl val="0"/>
      </c:catAx>
      <c:valAx>
        <c:axId val="6611352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134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pieChart>
        <c:varyColors val="1"/>
        <c:ser>
          <c:idx val="0"/>
          <c:order val="0"/>
          <c:tx>
            <c:strRef>
              <c:f>'L2 - End Use Breakdown'!$B$6</c:f>
              <c:strCache>
                <c:ptCount val="1"/>
                <c:pt idx="0">
                  <c:v>Electricity</c:v>
                </c:pt>
              </c:strCache>
            </c:strRef>
          </c:tx>
          <c:dLbls>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numRef>
              <c:f>'L2 - End Use Breakdown'!$A$11:$A$22</c:f>
              <c:numCache>
                <c:formatCode>General</c:formatCode>
                <c:ptCount val="12"/>
              </c:numCache>
            </c:numRef>
          </c:cat>
          <c:val>
            <c:numRef>
              <c:f>'L2 - End Use Breakdown'!$B$11:$B$22</c:f>
              <c:numCache>
                <c:formatCode>#,##0</c:formatCode>
                <c:ptCount val="12"/>
              </c:numCache>
            </c:numRef>
          </c:val>
          <c:extLst>
            <c:ext xmlns:c16="http://schemas.microsoft.com/office/drawing/2014/chart" uri="{C3380CC4-5D6E-409C-BE32-E72D297353CC}">
              <c16:uniqueId val="{00000000-06C7-4096-BB00-00AAE2AE9DE9}"/>
            </c:ext>
          </c:extLst>
        </c:ser>
        <c:dLbls>
          <c:showLegendKey val="0"/>
          <c:showVal val="0"/>
          <c:showCatName val="0"/>
          <c:showSerName val="0"/>
          <c:showPercent val="1"/>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pieChart>
        <c:varyColors val="1"/>
        <c:ser>
          <c:idx val="0"/>
          <c:order val="0"/>
          <c:tx>
            <c:strRef>
              <c:f>'L2 - End Use Breakdown'!$B$31:$B$32</c:f>
              <c:strCache>
                <c:ptCount val="2"/>
                <c:pt idx="0">
                  <c:v>Natural Gas</c:v>
                </c:pt>
              </c:strCache>
            </c:strRef>
          </c:tx>
          <c:dLbls>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numRef>
              <c:f>'L2 - End Use Breakdown'!$A$36:$A$47</c:f>
              <c:numCache>
                <c:formatCode>General</c:formatCode>
                <c:ptCount val="12"/>
              </c:numCache>
            </c:numRef>
          </c:cat>
          <c:val>
            <c:numRef>
              <c:f>'L2 - End Use Breakdown'!$B$36:$B$47</c:f>
              <c:numCache>
                <c:formatCode>#,##0</c:formatCode>
                <c:ptCount val="12"/>
              </c:numCache>
            </c:numRef>
          </c:val>
          <c:extLst>
            <c:ext xmlns:c16="http://schemas.microsoft.com/office/drawing/2014/chart" uri="{C3380CC4-5D6E-409C-BE32-E72D297353CC}">
              <c16:uniqueId val="{00000000-88F9-442F-A66F-0FA319881514}"/>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pieChart>
        <c:varyColors val="1"/>
        <c:ser>
          <c:idx val="0"/>
          <c:order val="0"/>
          <c:tx>
            <c:strRef>
              <c:f>'L2 - End Use Breakdown'!$B$56:$B$57</c:f>
              <c:strCache>
                <c:ptCount val="2"/>
                <c:pt idx="0">
                  <c:v>Purchased Steam</c:v>
                </c:pt>
              </c:strCache>
            </c:strRef>
          </c:tx>
          <c:dLbls>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numRef>
              <c:f>'L2 - End Use Breakdown'!$A$61:$A$72</c:f>
              <c:numCache>
                <c:formatCode>General</c:formatCode>
                <c:ptCount val="12"/>
              </c:numCache>
            </c:numRef>
          </c:cat>
          <c:val>
            <c:numRef>
              <c:f>'L2 - End Use Breakdown'!$B$61:$B$72</c:f>
              <c:numCache>
                <c:formatCode>#,##0</c:formatCode>
                <c:ptCount val="12"/>
              </c:numCache>
            </c:numRef>
          </c:val>
          <c:extLst>
            <c:ext xmlns:c16="http://schemas.microsoft.com/office/drawing/2014/chart" uri="{C3380CC4-5D6E-409C-BE32-E72D297353CC}">
              <c16:uniqueId val="{00000000-56A2-4350-975A-6B2B169754E2}"/>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pieChart>
        <c:varyColors val="1"/>
        <c:ser>
          <c:idx val="0"/>
          <c:order val="0"/>
          <c:tx>
            <c:strRef>
              <c:f>'L2 - End Use Breakdown'!$B$81</c:f>
              <c:strCache>
                <c:ptCount val="1"/>
                <c:pt idx="0">
                  <c:v>Coal</c:v>
                </c:pt>
              </c:strCache>
            </c:strRef>
          </c:tx>
          <c:dLbls>
            <c:dLbl>
              <c:idx val="2"/>
              <c:layout>
                <c:manualLayout>
                  <c:x val="-0.20902612826603301"/>
                  <c:y val="9.049773755656109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C6F-45B7-A8ED-61C6F33522F9}"/>
                </c:ext>
              </c:extLst>
            </c:dLbl>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numRef>
              <c:f>'L2 - End Use Breakdown'!$A$86:$A$97</c:f>
              <c:numCache>
                <c:formatCode>General</c:formatCode>
                <c:ptCount val="12"/>
              </c:numCache>
            </c:numRef>
          </c:cat>
          <c:val>
            <c:numRef>
              <c:f>'L2 - End Use Breakdown'!$B$86:$B$97</c:f>
              <c:numCache>
                <c:formatCode>#,##0</c:formatCode>
                <c:ptCount val="12"/>
              </c:numCache>
            </c:numRef>
          </c:val>
          <c:extLst>
            <c:ext xmlns:c16="http://schemas.microsoft.com/office/drawing/2014/chart" uri="{C3380CC4-5D6E-409C-BE32-E72D297353CC}">
              <c16:uniqueId val="{00000000-94B7-4A52-A152-386BBB7B3ADD}"/>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en-US"/>
        </a:p>
      </c:txPr>
    </c:title>
    <c:autoTitleDeleted val="0"/>
    <c:plotArea>
      <c:layout/>
      <c:pieChart>
        <c:varyColors val="1"/>
        <c:ser>
          <c:idx val="0"/>
          <c:order val="0"/>
          <c:tx>
            <c:v>Total Site Energy Consumption</c:v>
          </c:tx>
          <c:dLbls>
            <c:spPr>
              <a:solidFill>
                <a:sysClr val="window" lastClr="FFFFFF"/>
              </a:solidFill>
              <a:ln>
                <a:solidFill>
                  <a:sysClr val="windowText" lastClr="000000">
                    <a:lumMod val="65000"/>
                    <a:lumOff val="35000"/>
                  </a:sysClr>
                </a:solidFill>
              </a:ln>
              <a:effectLst/>
            </c:sp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c15:spPr>
              </c:ext>
            </c:extLst>
          </c:dLbls>
          <c:cat>
            <c:strRef>
              <c:f>'L2 - End Use Breakdown'!$D$11:$D$22</c:f>
              <c:strCache>
                <c:ptCount val="12"/>
                <c:pt idx="0">
                  <c:v>Space Heating </c:v>
                </c:pt>
                <c:pt idx="1">
                  <c:v>Space Cooling </c:v>
                </c:pt>
                <c:pt idx="2">
                  <c:v>Air Distribution (fans)</c:v>
                </c:pt>
                <c:pt idx="3">
                  <c:v>SHW/DHW</c:v>
                </c:pt>
                <c:pt idx="4">
                  <c:v>Conveyance</c:v>
                </c:pt>
                <c:pt idx="5">
                  <c:v>Lighting </c:v>
                </c:pt>
                <c:pt idx="6">
                  <c:v>Plug Loads</c:v>
                </c:pt>
                <c:pt idx="7">
                  <c:v>Process Loads </c:v>
                </c:pt>
                <c:pt idx="8">
                  <c:v>Refrigeration</c:v>
                </c:pt>
                <c:pt idx="9">
                  <c:v>Cooking</c:v>
                </c:pt>
                <c:pt idx="10">
                  <c:v>Information Technology</c:v>
                </c:pt>
                <c:pt idx="11">
                  <c:v>Other</c:v>
                </c:pt>
              </c:strCache>
            </c:strRef>
          </c:cat>
          <c:val>
            <c:numRef>
              <c:f>'L2 - End Use Breakdown'!$E$11:$E$22</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287-45DB-BFC7-F37ABFC142DD}"/>
            </c:ext>
          </c:extLst>
        </c:ser>
        <c:dLbls>
          <c:showLegendKey val="0"/>
          <c:showVal val="0"/>
          <c:showCatName val="0"/>
          <c:showSerName val="0"/>
          <c:showPercent val="0"/>
          <c:showBubbleSize val="0"/>
          <c:showLeaderLines val="0"/>
        </c:dLbls>
        <c:firstSliceAng val="0"/>
      </c:pieChart>
    </c:plotArea>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5" Type="http://schemas.openxmlformats.org/officeDocument/2006/relationships/chart" Target="../charts/chart12.xml"/><Relationship Id="rId4"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hyperlink" Target="http://www.kw-engineering.com/"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7</xdr:col>
      <xdr:colOff>170180</xdr:colOff>
      <xdr:row>4</xdr:row>
      <xdr:rowOff>35560</xdr:rowOff>
    </xdr:from>
    <xdr:to>
      <xdr:col>13</xdr:col>
      <xdr:colOff>114300</xdr:colOff>
      <xdr:row>15</xdr:row>
      <xdr:rowOff>184150</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170180</xdr:colOff>
      <xdr:row>15</xdr:row>
      <xdr:rowOff>247650</xdr:rowOff>
    </xdr:from>
    <xdr:to>
      <xdr:col>13</xdr:col>
      <xdr:colOff>114300</xdr:colOff>
      <xdr:row>29</xdr:row>
      <xdr:rowOff>115033</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28576</xdr:colOff>
      <xdr:row>34</xdr:row>
      <xdr:rowOff>76201</xdr:rowOff>
    </xdr:from>
    <xdr:to>
      <xdr:col>2</xdr:col>
      <xdr:colOff>96520</xdr:colOff>
      <xdr:row>36</xdr:row>
      <xdr:rowOff>254001</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a:xfrm>
          <a:off x="3790951" y="9496426"/>
          <a:ext cx="67944" cy="730250"/>
        </a:xfrm>
        <a:prstGeom prst="rightBrace">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266700</xdr:colOff>
      <xdr:row>35</xdr:row>
      <xdr:rowOff>50800</xdr:rowOff>
    </xdr:from>
    <xdr:to>
      <xdr:col>5</xdr:col>
      <xdr:colOff>241300</xdr:colOff>
      <xdr:row>36</xdr:row>
      <xdr:rowOff>228600</xdr:rowOff>
    </xdr:to>
    <xdr:sp macro="" textlink="">
      <xdr:nvSpPr>
        <xdr:cNvPr id="5" name="TextBox 4">
          <a:extLst>
            <a:ext uri="{FF2B5EF4-FFF2-40B4-BE49-F238E27FC236}">
              <a16:creationId xmlns:a16="http://schemas.microsoft.com/office/drawing/2014/main" id="{00000000-0008-0000-0400-000005000000}"/>
            </a:ext>
          </a:extLst>
        </xdr:cNvPr>
        <xdr:cNvSpPr txBox="1"/>
      </xdr:nvSpPr>
      <xdr:spPr>
        <a:xfrm>
          <a:off x="3403600" y="7797800"/>
          <a:ext cx="3365500"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Establish either an</a:t>
          </a:r>
          <a:r>
            <a:rPr lang="en-US" sz="1100" baseline="0"/>
            <a:t> EUI or ECI target in consultation with building owner.</a:t>
          </a:r>
          <a:endParaRPr lang="en-US" sz="1100"/>
        </a:p>
      </xdr:txBody>
    </xdr:sp>
    <xdr:clientData/>
  </xdr:twoCellAnchor>
  <xdr:twoCellAnchor editAs="oneCell">
    <xdr:from>
      <xdr:col>7</xdr:col>
      <xdr:colOff>21980</xdr:colOff>
      <xdr:row>30</xdr:row>
      <xdr:rowOff>93053</xdr:rowOff>
    </xdr:from>
    <xdr:to>
      <xdr:col>13</xdr:col>
      <xdr:colOff>610011</xdr:colOff>
      <xdr:row>48</xdr:row>
      <xdr:rowOff>20516</xdr:rowOff>
    </xdr:to>
    <xdr:pic>
      <xdr:nvPicPr>
        <xdr:cNvPr id="7" name="Pictur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3"/>
        <a:stretch>
          <a:fillRect/>
        </a:stretch>
      </xdr:blipFill>
      <xdr:spPr>
        <a:xfrm>
          <a:off x="8423030" y="8255978"/>
          <a:ext cx="5379106" cy="42518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361950</xdr:colOff>
      <xdr:row>13</xdr:row>
      <xdr:rowOff>76200</xdr:rowOff>
    </xdr:from>
    <xdr:to>
      <xdr:col>4</xdr:col>
      <xdr:colOff>85725</xdr:colOff>
      <xdr:row>21</xdr:row>
      <xdr:rowOff>171450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3495675" y="2933700"/>
          <a:ext cx="4105275" cy="161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solidFill>
                <a:srgbClr val="FF0000"/>
              </a:solidFill>
            </a:rPr>
            <a:t>This sheet to be hidden when distributed</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223585</xdr:colOff>
      <xdr:row>3</xdr:row>
      <xdr:rowOff>87780</xdr:rowOff>
    </xdr:from>
    <xdr:to>
      <xdr:col>5</xdr:col>
      <xdr:colOff>541832</xdr:colOff>
      <xdr:row>16</xdr:row>
      <xdr:rowOff>81643</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223585</xdr:colOff>
      <xdr:row>16</xdr:row>
      <xdr:rowOff>160351</xdr:rowOff>
    </xdr:from>
    <xdr:to>
      <xdr:col>5</xdr:col>
      <xdr:colOff>559575</xdr:colOff>
      <xdr:row>31</xdr:row>
      <xdr:rowOff>48319</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223585</xdr:colOff>
      <xdr:row>31</xdr:row>
      <xdr:rowOff>119797</xdr:rowOff>
    </xdr:from>
    <xdr:to>
      <xdr:col>5</xdr:col>
      <xdr:colOff>541832</xdr:colOff>
      <xdr:row>45</xdr:row>
      <xdr:rowOff>114354</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24848</xdr:colOff>
      <xdr:row>49</xdr:row>
      <xdr:rowOff>91109</xdr:rowOff>
    </xdr:from>
    <xdr:to>
      <xdr:col>8</xdr:col>
      <xdr:colOff>314739</xdr:colOff>
      <xdr:row>63</xdr:row>
      <xdr:rowOff>167309</xdr:rowOff>
    </xdr:to>
    <xdr:graphicFrame macro="">
      <xdr:nvGraphicFramePr>
        <xdr:cNvPr id="8" name="Chart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16566</xdr:colOff>
      <xdr:row>64</xdr:row>
      <xdr:rowOff>165653</xdr:rowOff>
    </xdr:from>
    <xdr:to>
      <xdr:col>8</xdr:col>
      <xdr:colOff>306457</xdr:colOff>
      <xdr:row>79</xdr:row>
      <xdr:rowOff>51353</xdr:rowOff>
    </xdr:to>
    <xdr:graphicFrame macro="">
      <xdr:nvGraphicFramePr>
        <xdr:cNvPr id="9" name="Chart 8">
          <a:extLst>
            <a:ext uri="{FF2B5EF4-FFF2-40B4-BE49-F238E27FC236}">
              <a16:creationId xmlns:a16="http://schemas.microsoft.com/office/drawing/2014/main" id="{00000000-0008-0000-0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396240</xdr:colOff>
      <xdr:row>3</xdr:row>
      <xdr:rowOff>152399</xdr:rowOff>
    </xdr:from>
    <xdr:to>
      <xdr:col>22</xdr:col>
      <xdr:colOff>400049</xdr:colOff>
      <xdr:row>20</xdr:row>
      <xdr:rowOff>171449</xdr:rowOff>
    </xdr:to>
    <xdr:graphicFrame macro="">
      <xdr:nvGraphicFramePr>
        <xdr:cNvPr id="3" name="Chart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413384</xdr:colOff>
      <xdr:row>21</xdr:row>
      <xdr:rowOff>156210</xdr:rowOff>
    </xdr:from>
    <xdr:to>
      <xdr:col>22</xdr:col>
      <xdr:colOff>400049</xdr:colOff>
      <xdr:row>40</xdr:row>
      <xdr:rowOff>190500</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104775</xdr:colOff>
      <xdr:row>21</xdr:row>
      <xdr:rowOff>142875</xdr:rowOff>
    </xdr:from>
    <xdr:to>
      <xdr:col>14</xdr:col>
      <xdr:colOff>419100</xdr:colOff>
      <xdr:row>41</xdr:row>
      <xdr:rowOff>0</xdr:rowOff>
    </xdr:to>
    <xdr:graphicFrame macro="">
      <xdr:nvGraphicFramePr>
        <xdr:cNvPr id="5" name="Chart 4">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380999</xdr:colOff>
      <xdr:row>76</xdr:row>
      <xdr:rowOff>161925</xdr:rowOff>
    </xdr:from>
    <xdr:to>
      <xdr:col>15</xdr:col>
      <xdr:colOff>114299</xdr:colOff>
      <xdr:row>95</xdr:row>
      <xdr:rowOff>38100</xdr:rowOff>
    </xdr:to>
    <xdr:graphicFrame macro="">
      <xdr:nvGraphicFramePr>
        <xdr:cNvPr id="8" name="Chart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123825</xdr:colOff>
      <xdr:row>3</xdr:row>
      <xdr:rowOff>142875</xdr:rowOff>
    </xdr:from>
    <xdr:to>
      <xdr:col>14</xdr:col>
      <xdr:colOff>468629</xdr:colOff>
      <xdr:row>20</xdr:row>
      <xdr:rowOff>190500</xdr:rowOff>
    </xdr:to>
    <xdr:graphicFrame macro="">
      <xdr:nvGraphicFramePr>
        <xdr:cNvPr id="9" name="Chart 8">
          <a:extLst>
            <a:ext uri="{FF2B5EF4-FFF2-40B4-BE49-F238E27FC236}">
              <a16:creationId xmlns:a16="http://schemas.microsoft.com/office/drawing/2014/main" id="{00000000-0008-0000-0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18</xdr:row>
          <xdr:rowOff>123825</xdr:rowOff>
        </xdr:from>
        <xdr:to>
          <xdr:col>0</xdr:col>
          <xdr:colOff>2095500</xdr:colOff>
          <xdr:row>20</xdr:row>
          <xdr:rowOff>38100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Built up with concrete deck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200025</xdr:rowOff>
        </xdr:from>
        <xdr:to>
          <xdr:col>0</xdr:col>
          <xdr:colOff>2085975</xdr:colOff>
          <xdr:row>19</xdr:row>
          <xdr:rowOff>28575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Built up with metal deck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20</xdr:row>
          <xdr:rowOff>0</xdr:rowOff>
        </xdr:from>
        <xdr:to>
          <xdr:col>0</xdr:col>
          <xdr:colOff>2047875</xdr:colOff>
          <xdr:row>21</xdr:row>
          <xdr:rowOff>28575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A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Built up with wood deck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xdr:row>
          <xdr:rowOff>0</xdr:rowOff>
        </xdr:from>
        <xdr:to>
          <xdr:col>0</xdr:col>
          <xdr:colOff>2095500</xdr:colOff>
          <xdr:row>22</xdr:row>
          <xdr:rowOff>28575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A00-00000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Metal surfacing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28575</xdr:rowOff>
        </xdr:from>
        <xdr:to>
          <xdr:col>0</xdr:col>
          <xdr:colOff>2095500</xdr:colOff>
          <xdr:row>23</xdr:row>
          <xdr:rowOff>28575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A00-00000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Shingles/Shakes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23</xdr:row>
          <xdr:rowOff>0</xdr:rowOff>
        </xdr:from>
        <xdr:to>
          <xdr:col>0</xdr:col>
          <xdr:colOff>2095500</xdr:colOff>
          <xdr:row>24</xdr:row>
          <xdr:rowOff>28575</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A00-00000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26</xdr:row>
          <xdr:rowOff>9525</xdr:rowOff>
        </xdr:from>
        <xdr:to>
          <xdr:col>0</xdr:col>
          <xdr:colOff>2095500</xdr:colOff>
          <xdr:row>27</xdr:row>
          <xdr:rowOff>28575</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A00-00000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Metal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27</xdr:row>
          <xdr:rowOff>9525</xdr:rowOff>
        </xdr:from>
        <xdr:to>
          <xdr:col>0</xdr:col>
          <xdr:colOff>2095500</xdr:colOff>
          <xdr:row>28</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A00-00000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Metal with thermal breaks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0</xdr:rowOff>
        </xdr:from>
        <xdr:to>
          <xdr:col>0</xdr:col>
          <xdr:colOff>2095500</xdr:colOff>
          <xdr:row>29</xdr:row>
          <xdr:rowOff>28575</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A00-000009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Wood/Vinyl/Fiberglass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29</xdr:row>
          <xdr:rowOff>180975</xdr:rowOff>
        </xdr:from>
        <xdr:to>
          <xdr:col>0</xdr:col>
          <xdr:colOff>2095500</xdr:colOff>
          <xdr:row>31</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A00-00000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104775</xdr:rowOff>
        </xdr:from>
        <xdr:to>
          <xdr:col>3</xdr:col>
          <xdr:colOff>466725</xdr:colOff>
          <xdr:row>19</xdr:row>
          <xdr:rowOff>114300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A00-00000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Concrete (above unconditioned space)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180975</xdr:rowOff>
        </xdr:from>
        <xdr:to>
          <xdr:col>2</xdr:col>
          <xdr:colOff>123825</xdr:colOff>
          <xdr:row>20</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A00-00000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Slab on 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190500</xdr:rowOff>
        </xdr:from>
        <xdr:to>
          <xdr:col>2</xdr:col>
          <xdr:colOff>123825</xdr:colOff>
          <xdr:row>21</xdr:row>
          <xdr:rowOff>9525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A00-00000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Steel joist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21</xdr:row>
          <xdr:rowOff>0</xdr:rowOff>
        </xdr:from>
        <xdr:to>
          <xdr:col>2</xdr:col>
          <xdr:colOff>104775</xdr:colOff>
          <xdr:row>22</xdr:row>
          <xdr:rowOff>28575</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A00-00000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Wood frame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28575</xdr:rowOff>
        </xdr:from>
        <xdr:to>
          <xdr:col>2</xdr:col>
          <xdr:colOff>85725</xdr:colOff>
          <xdr:row>23</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A00-00000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0</xdr:rowOff>
        </xdr:from>
        <xdr:to>
          <xdr:col>2</xdr:col>
          <xdr:colOff>152400</xdr:colOff>
          <xdr:row>27</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A00-00001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Single 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180975</xdr:rowOff>
        </xdr:from>
        <xdr:to>
          <xdr:col>2</xdr:col>
          <xdr:colOff>104775</xdr:colOff>
          <xdr:row>28</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A00-00001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Double 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180975</xdr:rowOff>
        </xdr:from>
        <xdr:to>
          <xdr:col>2</xdr:col>
          <xdr:colOff>161925</xdr:colOff>
          <xdr:row>29</xdr:row>
          <xdr:rowOff>28575</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A00-00001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Double pane with low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29</xdr:row>
          <xdr:rowOff>0</xdr:rowOff>
        </xdr:from>
        <xdr:to>
          <xdr:col>2</xdr:col>
          <xdr:colOff>142875</xdr:colOff>
          <xdr:row>30</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A00-00001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Triple pane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142875</xdr:rowOff>
        </xdr:from>
        <xdr:to>
          <xdr:col>5</xdr:col>
          <xdr:colOff>542925</xdr:colOff>
          <xdr:row>20</xdr:row>
          <xdr:rowOff>66675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A00-00001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Brick/stone on masonry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200025</xdr:rowOff>
        </xdr:from>
        <xdr:to>
          <xdr:col>5</xdr:col>
          <xdr:colOff>561975</xdr:colOff>
          <xdr:row>19</xdr:row>
          <xdr:rowOff>28575</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A00-00001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Brick/stone on steel frame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0</xdr:rowOff>
        </xdr:from>
        <xdr:to>
          <xdr:col>6</xdr:col>
          <xdr:colOff>485775</xdr:colOff>
          <xdr:row>21</xdr:row>
          <xdr:rowOff>28575</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A00-000016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Brick/stone on wood frame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180975</xdr:rowOff>
        </xdr:from>
        <xdr:to>
          <xdr:col>5</xdr:col>
          <xdr:colOff>533400</xdr:colOff>
          <xdr:row>22</xdr:row>
          <xdr:rowOff>9525</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A00-000017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Metal panel / Curtain wall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180975</xdr:rowOff>
        </xdr:from>
        <xdr:to>
          <xdr:col>5</xdr:col>
          <xdr:colOff>523875</xdr:colOff>
          <xdr:row>23</xdr:row>
          <xdr:rowOff>9525</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A00-00001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Sliding on steel frame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9525</xdr:rowOff>
        </xdr:from>
        <xdr:to>
          <xdr:col>2</xdr:col>
          <xdr:colOff>142875</xdr:colOff>
          <xdr:row>31</xdr:row>
          <xdr:rowOff>28575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A00-00001A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Triple pane with low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23</xdr:row>
          <xdr:rowOff>0</xdr:rowOff>
        </xdr:from>
        <xdr:to>
          <xdr:col>5</xdr:col>
          <xdr:colOff>200025</xdr:colOff>
          <xdr:row>24</xdr:row>
          <xdr:rowOff>9525</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A00-00001B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Sliding on wood frame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26</xdr:row>
          <xdr:rowOff>0</xdr:rowOff>
        </xdr:from>
        <xdr:to>
          <xdr:col>5</xdr:col>
          <xdr:colOff>180975</xdr:colOff>
          <xdr:row>27</xdr:row>
          <xdr:rowOff>9525</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A00-00001C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 Slab on 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0</xdr:rowOff>
        </xdr:from>
        <xdr:to>
          <xdr:col>5</xdr:col>
          <xdr:colOff>180975</xdr:colOff>
          <xdr:row>28</xdr:row>
          <xdr:rowOff>28575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A00-00001D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Crawlspace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27</xdr:row>
          <xdr:rowOff>180975</xdr:rowOff>
        </xdr:from>
        <xdr:to>
          <xdr:col>5</xdr:col>
          <xdr:colOff>180975</xdr:colOff>
          <xdr:row>29</xdr:row>
          <xdr:rowOff>9525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A00-00001E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Basement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29</xdr:row>
          <xdr:rowOff>0</xdr:rowOff>
        </xdr:from>
        <xdr:to>
          <xdr:col>5</xdr:col>
          <xdr:colOff>161925</xdr:colOff>
          <xdr:row>30</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A00-00001F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6</xdr:col>
          <xdr:colOff>180975</xdr:colOff>
          <xdr:row>31</xdr:row>
          <xdr:rowOff>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A00-000020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24</xdr:row>
          <xdr:rowOff>0</xdr:rowOff>
        </xdr:from>
        <xdr:to>
          <xdr:col>5</xdr:col>
          <xdr:colOff>390525</xdr:colOff>
          <xdr:row>24</xdr:row>
          <xdr:rowOff>180975</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A00-000024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31</xdr:row>
          <xdr:rowOff>0</xdr:rowOff>
        </xdr:from>
        <xdr:to>
          <xdr:col>2</xdr:col>
          <xdr:colOff>142875</xdr:colOff>
          <xdr:row>32</xdr:row>
          <xdr:rowOff>9525</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A00-000025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180975</xdr:rowOff>
        </xdr:from>
        <xdr:to>
          <xdr:col>0</xdr:col>
          <xdr:colOff>2095500</xdr:colOff>
          <xdr:row>30</xdr:row>
          <xdr:rowOff>9525</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A00-000028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Exterior Glass Doors***</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4</xdr:col>
          <xdr:colOff>47625</xdr:colOff>
          <xdr:row>13</xdr:row>
          <xdr:rowOff>228600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B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 Handler Unit (AHU)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28575</xdr:rowOff>
        </xdr:from>
        <xdr:to>
          <xdr:col>5</xdr:col>
          <xdr:colOff>485775</xdr:colOff>
          <xdr:row>13</xdr:row>
          <xdr:rowOff>219075</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B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Constant Volume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13</xdr:row>
          <xdr:rowOff>38100</xdr:rowOff>
        </xdr:from>
        <xdr:to>
          <xdr:col>6</xdr:col>
          <xdr:colOff>542925</xdr:colOff>
          <xdr:row>13</xdr:row>
          <xdr:rowOff>219075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B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13</xdr:row>
          <xdr:rowOff>314325</xdr:rowOff>
        </xdr:from>
        <xdr:to>
          <xdr:col>7</xdr:col>
          <xdr:colOff>38100</xdr:colOff>
          <xdr:row>14</xdr:row>
          <xdr:rowOff>104775</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B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Hydronic to zone equipment (e.g. fan coil units, packaged terminal units or radiators)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14</xdr:row>
          <xdr:rowOff>104775</xdr:rowOff>
        </xdr:from>
        <xdr:to>
          <xdr:col>6</xdr:col>
          <xdr:colOff>923925</xdr:colOff>
          <xdr:row>15</xdr:row>
          <xdr:rowOff>152400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B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Refrigerant to zone equipment (e.g. fan coil units, packaged terminal units or radiators)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104775</xdr:rowOff>
        </xdr:from>
        <xdr:to>
          <xdr:col>6</xdr:col>
          <xdr:colOff>180975</xdr:colOff>
          <xdr:row>17</xdr:row>
          <xdr:rowOff>142875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B00-00000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 ( i.e. electrically driven PTAC, baseboards)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16</xdr:row>
          <xdr:rowOff>142875</xdr:rowOff>
        </xdr:from>
        <xdr:to>
          <xdr:col>3</xdr:col>
          <xdr:colOff>371475</xdr:colOff>
          <xdr:row>17</xdr:row>
          <xdr:rowOff>104775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B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28575</xdr:rowOff>
        </xdr:from>
        <xdr:to>
          <xdr:col>3</xdr:col>
          <xdr:colOff>485775</xdr:colOff>
          <xdr:row>24</xdr:row>
          <xdr:rowOff>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B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28575</xdr:rowOff>
        </xdr:from>
        <xdr:to>
          <xdr:col>3</xdr:col>
          <xdr:colOff>371475</xdr:colOff>
          <xdr:row>25</xdr:row>
          <xdr:rowOff>28575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B00-00000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DX cooling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3</xdr:col>
          <xdr:colOff>295275</xdr:colOff>
          <xdr:row>26</xdr:row>
          <xdr:rowOff>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B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Central 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47625</xdr:rowOff>
        </xdr:from>
        <xdr:to>
          <xdr:col>3</xdr:col>
          <xdr:colOff>381000</xdr:colOff>
          <xdr:row>27</xdr:row>
          <xdr:rowOff>28575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B00-00000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Chiller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28575</xdr:rowOff>
        </xdr:from>
        <xdr:to>
          <xdr:col>3</xdr:col>
          <xdr:colOff>485775</xdr:colOff>
          <xdr:row>28</xdr:row>
          <xdr:rowOff>0</xdr:rowOff>
        </xdr:to>
        <xdr:sp macro="" textlink="">
          <xdr:nvSpPr>
            <xdr:cNvPr id="33804" name="Check Box 12" hidden="1">
              <a:extLst>
                <a:ext uri="{63B3BB69-23CF-44E3-9099-C40C66FF867C}">
                  <a14:compatExt spid="_x0000_s33804"/>
                </a:ext>
                <a:ext uri="{FF2B5EF4-FFF2-40B4-BE49-F238E27FC236}">
                  <a16:creationId xmlns:a16="http://schemas.microsoft.com/office/drawing/2014/main" id="{00000000-0008-0000-0B00-00000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District chilled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28575</xdr:rowOff>
        </xdr:from>
        <xdr:to>
          <xdr:col>3</xdr:col>
          <xdr:colOff>409575</xdr:colOff>
          <xdr:row>31</xdr:row>
          <xdr:rowOff>28575</xdr:rowOff>
        </xdr:to>
        <xdr:sp macro="" textlink="">
          <xdr:nvSpPr>
            <xdr:cNvPr id="33805" name="Check Box 13" hidden="1">
              <a:extLst>
                <a:ext uri="{63B3BB69-23CF-44E3-9099-C40C66FF867C}">
                  <a14:compatExt spid="_x0000_s33805"/>
                </a:ext>
                <a:ext uri="{FF2B5EF4-FFF2-40B4-BE49-F238E27FC236}">
                  <a16:creationId xmlns:a16="http://schemas.microsoft.com/office/drawing/2014/main" id="{00000000-0008-0000-0B00-00000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28575</xdr:rowOff>
        </xdr:from>
        <xdr:to>
          <xdr:col>3</xdr:col>
          <xdr:colOff>266700</xdr:colOff>
          <xdr:row>32</xdr:row>
          <xdr:rowOff>28575</xdr:rowOff>
        </xdr:to>
        <xdr:sp macro="" textlink="">
          <xdr:nvSpPr>
            <xdr:cNvPr id="33806" name="Check Box 14" hidden="1">
              <a:extLst>
                <a:ext uri="{63B3BB69-23CF-44E3-9099-C40C66FF867C}">
                  <a14:compatExt spid="_x0000_s33806"/>
                </a:ext>
                <a:ext uri="{FF2B5EF4-FFF2-40B4-BE49-F238E27FC236}">
                  <a16:creationId xmlns:a16="http://schemas.microsoft.com/office/drawing/2014/main" id="{00000000-0008-0000-0B00-00000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heating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9525</xdr:rowOff>
        </xdr:from>
        <xdr:to>
          <xdr:col>3</xdr:col>
          <xdr:colOff>104775</xdr:colOff>
          <xdr:row>33</xdr:row>
          <xdr:rowOff>9525</xdr:rowOff>
        </xdr:to>
        <xdr:sp macro="" textlink="">
          <xdr:nvSpPr>
            <xdr:cNvPr id="33807" name="Check Box 15" hidden="1">
              <a:extLst>
                <a:ext uri="{63B3BB69-23CF-44E3-9099-C40C66FF867C}">
                  <a14:compatExt spid="_x0000_s33807"/>
                </a:ext>
                <a:ext uri="{FF2B5EF4-FFF2-40B4-BE49-F238E27FC236}">
                  <a16:creationId xmlns:a16="http://schemas.microsoft.com/office/drawing/2014/main" id="{00000000-0008-0000-0B00-00000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Central furnace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3</xdr:col>
          <xdr:colOff>142875</xdr:colOff>
          <xdr:row>34</xdr:row>
          <xdr:rowOff>9525</xdr:rowOff>
        </xdr:to>
        <xdr:sp macro="" textlink="">
          <xdr:nvSpPr>
            <xdr:cNvPr id="33808" name="Check Box 16" hidden="1">
              <a:extLst>
                <a:ext uri="{63B3BB69-23CF-44E3-9099-C40C66FF867C}">
                  <a14:compatExt spid="_x0000_s33808"/>
                </a:ext>
                <a:ext uri="{FF2B5EF4-FFF2-40B4-BE49-F238E27FC236}">
                  <a16:creationId xmlns:a16="http://schemas.microsoft.com/office/drawing/2014/main" id="{00000000-0008-0000-0B00-00001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9525</xdr:rowOff>
        </xdr:from>
        <xdr:to>
          <xdr:col>3</xdr:col>
          <xdr:colOff>228600</xdr:colOff>
          <xdr:row>35</xdr:row>
          <xdr:rowOff>9525</xdr:rowOff>
        </xdr:to>
        <xdr:sp macro="" textlink="">
          <xdr:nvSpPr>
            <xdr:cNvPr id="33809" name="Check Box 17" hidden="1">
              <a:extLst>
                <a:ext uri="{63B3BB69-23CF-44E3-9099-C40C66FF867C}">
                  <a14:compatExt spid="_x0000_s33809"/>
                </a:ext>
                <a:ext uri="{FF2B5EF4-FFF2-40B4-BE49-F238E27FC236}">
                  <a16:creationId xmlns:a16="http://schemas.microsoft.com/office/drawing/2014/main" id="{00000000-0008-0000-0B00-00001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Central plant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9525</xdr:rowOff>
        </xdr:from>
        <xdr:to>
          <xdr:col>3</xdr:col>
          <xdr:colOff>600075</xdr:colOff>
          <xdr:row>36</xdr:row>
          <xdr:rowOff>9525</xdr:rowOff>
        </xdr:to>
        <xdr:sp macro="" textlink="">
          <xdr:nvSpPr>
            <xdr:cNvPr id="33810" name="Check Box 18" hidden="1">
              <a:extLst>
                <a:ext uri="{63B3BB69-23CF-44E3-9099-C40C66FF867C}">
                  <a14:compatExt spid="_x0000_s33810"/>
                </a:ext>
                <a:ext uri="{FF2B5EF4-FFF2-40B4-BE49-F238E27FC236}">
                  <a16:creationId xmlns:a16="http://schemas.microsoft.com/office/drawing/2014/main" id="{00000000-0008-0000-0B00-00001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District steam or hot 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38100</xdr:rowOff>
        </xdr:from>
        <xdr:to>
          <xdr:col>2</xdr:col>
          <xdr:colOff>0</xdr:colOff>
          <xdr:row>38</xdr:row>
          <xdr:rowOff>28575</xdr:rowOff>
        </xdr:to>
        <xdr:sp macro="" textlink="">
          <xdr:nvSpPr>
            <xdr:cNvPr id="33812" name="Check Box 20" hidden="1">
              <a:extLst>
                <a:ext uri="{63B3BB69-23CF-44E3-9099-C40C66FF867C}">
                  <a14:compatExt spid="_x0000_s33812"/>
                </a:ext>
                <a:ext uri="{FF2B5EF4-FFF2-40B4-BE49-F238E27FC236}">
                  <a16:creationId xmlns:a16="http://schemas.microsoft.com/office/drawing/2014/main" id="{00000000-0008-0000-0B00-00001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DHW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39</xdr:row>
          <xdr:rowOff>0</xdr:rowOff>
        </xdr:from>
        <xdr:to>
          <xdr:col>3</xdr:col>
          <xdr:colOff>409575</xdr:colOff>
          <xdr:row>40</xdr:row>
          <xdr:rowOff>28575</xdr:rowOff>
        </xdr:to>
        <xdr:sp macro="" textlink="">
          <xdr:nvSpPr>
            <xdr:cNvPr id="33813" name="Check Box 21" hidden="1">
              <a:extLst>
                <a:ext uri="{63B3BB69-23CF-44E3-9099-C40C66FF867C}">
                  <a14:compatExt spid="_x0000_s33813"/>
                </a:ext>
                <a:ext uri="{FF2B5EF4-FFF2-40B4-BE49-F238E27FC236}">
                  <a16:creationId xmlns:a16="http://schemas.microsoft.com/office/drawing/2014/main" id="{00000000-0008-0000-0B00-00001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40</xdr:row>
          <xdr:rowOff>28575</xdr:rowOff>
        </xdr:from>
        <xdr:to>
          <xdr:col>3</xdr:col>
          <xdr:colOff>457200</xdr:colOff>
          <xdr:row>41</xdr:row>
          <xdr:rowOff>9525</xdr:rowOff>
        </xdr:to>
        <xdr:sp macro="" textlink="">
          <xdr:nvSpPr>
            <xdr:cNvPr id="33814" name="Check Box 22" hidden="1">
              <a:extLst>
                <a:ext uri="{63B3BB69-23CF-44E3-9099-C40C66FF867C}">
                  <a14:compatExt spid="_x0000_s33814"/>
                </a:ext>
                <a:ext uri="{FF2B5EF4-FFF2-40B4-BE49-F238E27FC236}">
                  <a16:creationId xmlns:a16="http://schemas.microsoft.com/office/drawing/2014/main" id="{00000000-0008-0000-0B00-00001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Instantaneous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28575</xdr:rowOff>
        </xdr:from>
        <xdr:to>
          <xdr:col>3</xdr:col>
          <xdr:colOff>0</xdr:colOff>
          <xdr:row>45</xdr:row>
          <xdr:rowOff>28575</xdr:rowOff>
        </xdr:to>
        <xdr:sp macro="" textlink="">
          <xdr:nvSpPr>
            <xdr:cNvPr id="33815" name="Check Box 23" hidden="1">
              <a:extLst>
                <a:ext uri="{63B3BB69-23CF-44E3-9099-C40C66FF867C}">
                  <a14:compatExt spid="_x0000_s33815"/>
                </a:ext>
                <a:ext uri="{FF2B5EF4-FFF2-40B4-BE49-F238E27FC236}">
                  <a16:creationId xmlns:a16="http://schemas.microsoft.com/office/drawing/2014/main" id="{00000000-0008-0000-0B00-00001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Heat pump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9525</xdr:rowOff>
        </xdr:from>
        <xdr:to>
          <xdr:col>4</xdr:col>
          <xdr:colOff>762000</xdr:colOff>
          <xdr:row>46</xdr:row>
          <xdr:rowOff>9525</xdr:rowOff>
        </xdr:to>
        <xdr:sp macro="" textlink="">
          <xdr:nvSpPr>
            <xdr:cNvPr id="33816" name="Check Box 24" hidden="1">
              <a:extLst>
                <a:ext uri="{63B3BB69-23CF-44E3-9099-C40C66FF867C}">
                  <a14:compatExt spid="_x0000_s33816"/>
                </a:ext>
                <a:ext uri="{FF2B5EF4-FFF2-40B4-BE49-F238E27FC236}">
                  <a16:creationId xmlns:a16="http://schemas.microsoft.com/office/drawing/2014/main" id="{00000000-0008-0000-0B00-00001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0</xdr:rowOff>
        </xdr:from>
        <xdr:to>
          <xdr:col>5</xdr:col>
          <xdr:colOff>723900</xdr:colOff>
          <xdr:row>24</xdr:row>
          <xdr:rowOff>28575</xdr:rowOff>
        </xdr:to>
        <xdr:sp macro="" textlink="">
          <xdr:nvSpPr>
            <xdr:cNvPr id="33817" name="Check Box 25" hidden="1">
              <a:extLst>
                <a:ext uri="{63B3BB69-23CF-44E3-9099-C40C66FF867C}">
                  <a14:compatExt spid="_x0000_s33817"/>
                </a:ext>
                <a:ext uri="{FF2B5EF4-FFF2-40B4-BE49-F238E27FC236}">
                  <a16:creationId xmlns:a16="http://schemas.microsoft.com/office/drawing/2014/main" id="{00000000-0008-0000-0B00-00001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0</xdr:rowOff>
        </xdr:from>
        <xdr:to>
          <xdr:col>5</xdr:col>
          <xdr:colOff>695325</xdr:colOff>
          <xdr:row>25</xdr:row>
          <xdr:rowOff>0</xdr:rowOff>
        </xdr:to>
        <xdr:sp macro="" textlink="">
          <xdr:nvSpPr>
            <xdr:cNvPr id="33818" name="Check Box 26" hidden="1">
              <a:extLst>
                <a:ext uri="{63B3BB69-23CF-44E3-9099-C40C66FF867C}">
                  <a14:compatExt spid="_x0000_s33818"/>
                </a:ext>
                <a:ext uri="{FF2B5EF4-FFF2-40B4-BE49-F238E27FC236}">
                  <a16:creationId xmlns:a16="http://schemas.microsoft.com/office/drawing/2014/main" id="{00000000-0008-0000-0B00-00001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24</xdr:row>
          <xdr:rowOff>219075</xdr:rowOff>
        </xdr:from>
        <xdr:to>
          <xdr:col>6</xdr:col>
          <xdr:colOff>333375</xdr:colOff>
          <xdr:row>26</xdr:row>
          <xdr:rowOff>0</xdr:rowOff>
        </xdr:to>
        <xdr:sp macro="" textlink="">
          <xdr:nvSpPr>
            <xdr:cNvPr id="33819" name="Check Box 27" hidden="1">
              <a:extLst>
                <a:ext uri="{63B3BB69-23CF-44E3-9099-C40C66FF867C}">
                  <a14:compatExt spid="_x0000_s33819"/>
                </a:ext>
                <a:ext uri="{FF2B5EF4-FFF2-40B4-BE49-F238E27FC236}">
                  <a16:creationId xmlns:a16="http://schemas.microsoft.com/office/drawing/2014/main" id="{00000000-0008-0000-0B00-00001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Oil (specify 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0</xdr:rowOff>
        </xdr:from>
        <xdr:to>
          <xdr:col>6</xdr:col>
          <xdr:colOff>104775</xdr:colOff>
          <xdr:row>27</xdr:row>
          <xdr:rowOff>0</xdr:rowOff>
        </xdr:to>
        <xdr:sp macro="" textlink="">
          <xdr:nvSpPr>
            <xdr:cNvPr id="33820" name="Check Box 28" hidden="1">
              <a:extLst>
                <a:ext uri="{63B3BB69-23CF-44E3-9099-C40C66FF867C}">
                  <a14:compatExt spid="_x0000_s33820"/>
                </a:ext>
                <a:ext uri="{FF2B5EF4-FFF2-40B4-BE49-F238E27FC236}">
                  <a16:creationId xmlns:a16="http://schemas.microsoft.com/office/drawing/2014/main" id="{00000000-0008-0000-0B00-00001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28575</xdr:rowOff>
        </xdr:from>
        <xdr:to>
          <xdr:col>6</xdr:col>
          <xdr:colOff>104775</xdr:colOff>
          <xdr:row>28</xdr:row>
          <xdr:rowOff>0</xdr:rowOff>
        </xdr:to>
        <xdr:sp macro="" textlink="">
          <xdr:nvSpPr>
            <xdr:cNvPr id="33821" name="Check Box 29" hidden="1">
              <a:extLst>
                <a:ext uri="{63B3BB69-23CF-44E3-9099-C40C66FF867C}">
                  <a14:compatExt spid="_x0000_s33821"/>
                </a:ext>
                <a:ext uri="{FF2B5EF4-FFF2-40B4-BE49-F238E27FC236}">
                  <a16:creationId xmlns:a16="http://schemas.microsoft.com/office/drawing/2014/main" id="{00000000-0008-0000-0B00-00001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Reciprocating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29</xdr:row>
          <xdr:rowOff>0</xdr:rowOff>
        </xdr:from>
        <xdr:to>
          <xdr:col>5</xdr:col>
          <xdr:colOff>676275</xdr:colOff>
          <xdr:row>30</xdr:row>
          <xdr:rowOff>38100</xdr:rowOff>
        </xdr:to>
        <xdr:sp macro="" textlink="">
          <xdr:nvSpPr>
            <xdr:cNvPr id="33822" name="Check Box 30" hidden="1">
              <a:extLst>
                <a:ext uri="{63B3BB69-23CF-44E3-9099-C40C66FF867C}">
                  <a14:compatExt spid="_x0000_s33822"/>
                </a:ext>
                <a:ext uri="{FF2B5EF4-FFF2-40B4-BE49-F238E27FC236}">
                  <a16:creationId xmlns:a16="http://schemas.microsoft.com/office/drawing/2014/main" id="{00000000-0008-0000-0B00-00001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27</xdr:row>
          <xdr:rowOff>9525</xdr:rowOff>
        </xdr:from>
        <xdr:to>
          <xdr:col>6</xdr:col>
          <xdr:colOff>838200</xdr:colOff>
          <xdr:row>28</xdr:row>
          <xdr:rowOff>0</xdr:rowOff>
        </xdr:to>
        <xdr:sp macro="" textlink="">
          <xdr:nvSpPr>
            <xdr:cNvPr id="33823" name="Check Box 31" hidden="1">
              <a:extLst>
                <a:ext uri="{63B3BB69-23CF-44E3-9099-C40C66FF867C}">
                  <a14:compatExt spid="_x0000_s33823"/>
                </a:ext>
                <a:ext uri="{FF2B5EF4-FFF2-40B4-BE49-F238E27FC236}">
                  <a16:creationId xmlns:a16="http://schemas.microsoft.com/office/drawing/2014/main" id="{00000000-0008-0000-0B00-00001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Scroll/Screw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29</xdr:row>
          <xdr:rowOff>0</xdr:rowOff>
        </xdr:from>
        <xdr:to>
          <xdr:col>6</xdr:col>
          <xdr:colOff>762000</xdr:colOff>
          <xdr:row>30</xdr:row>
          <xdr:rowOff>47625</xdr:rowOff>
        </xdr:to>
        <xdr:sp macro="" textlink="">
          <xdr:nvSpPr>
            <xdr:cNvPr id="33824" name="Check Box 32" hidden="1">
              <a:extLst>
                <a:ext uri="{63B3BB69-23CF-44E3-9099-C40C66FF867C}">
                  <a14:compatExt spid="_x0000_s33824"/>
                </a:ext>
                <a:ext uri="{FF2B5EF4-FFF2-40B4-BE49-F238E27FC236}">
                  <a16:creationId xmlns:a16="http://schemas.microsoft.com/office/drawing/2014/main" id="{00000000-0008-0000-0B00-00002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Water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27</xdr:row>
          <xdr:rowOff>0</xdr:rowOff>
        </xdr:from>
        <xdr:to>
          <xdr:col>7</xdr:col>
          <xdr:colOff>600075</xdr:colOff>
          <xdr:row>28</xdr:row>
          <xdr:rowOff>0</xdr:rowOff>
        </xdr:to>
        <xdr:sp macro="" textlink="">
          <xdr:nvSpPr>
            <xdr:cNvPr id="33825" name="Check Box 33" hidden="1">
              <a:extLst>
                <a:ext uri="{63B3BB69-23CF-44E3-9099-C40C66FF867C}">
                  <a14:compatExt spid="_x0000_s33825"/>
                </a:ext>
                <a:ext uri="{FF2B5EF4-FFF2-40B4-BE49-F238E27FC236}">
                  <a16:creationId xmlns:a16="http://schemas.microsoft.com/office/drawing/2014/main" id="{00000000-0008-0000-0B00-00002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Centrifugal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28575</xdr:rowOff>
        </xdr:from>
        <xdr:to>
          <xdr:col>6</xdr:col>
          <xdr:colOff>180975</xdr:colOff>
          <xdr:row>32</xdr:row>
          <xdr:rowOff>28575</xdr:rowOff>
        </xdr:to>
        <xdr:sp macro="" textlink="">
          <xdr:nvSpPr>
            <xdr:cNvPr id="33826" name="Check Box 34" hidden="1">
              <a:extLst>
                <a:ext uri="{63B3BB69-23CF-44E3-9099-C40C66FF867C}">
                  <a14:compatExt spid="_x0000_s33826"/>
                </a:ext>
                <a:ext uri="{FF2B5EF4-FFF2-40B4-BE49-F238E27FC236}">
                  <a16:creationId xmlns:a16="http://schemas.microsoft.com/office/drawing/2014/main" id="{00000000-0008-0000-0B00-00002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32</xdr:row>
          <xdr:rowOff>9525</xdr:rowOff>
        </xdr:from>
        <xdr:to>
          <xdr:col>5</xdr:col>
          <xdr:colOff>752475</xdr:colOff>
          <xdr:row>33</xdr:row>
          <xdr:rowOff>28575</xdr:rowOff>
        </xdr:to>
        <xdr:sp macro="" textlink="">
          <xdr:nvSpPr>
            <xdr:cNvPr id="33827" name="Check Box 35" hidden="1">
              <a:extLst>
                <a:ext uri="{63B3BB69-23CF-44E3-9099-C40C66FF867C}">
                  <a14:compatExt spid="_x0000_s33827"/>
                </a:ext>
                <a:ext uri="{FF2B5EF4-FFF2-40B4-BE49-F238E27FC236}">
                  <a16:creationId xmlns:a16="http://schemas.microsoft.com/office/drawing/2014/main" id="{00000000-0008-0000-0B00-00002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0</xdr:rowOff>
        </xdr:from>
        <xdr:to>
          <xdr:col>6</xdr:col>
          <xdr:colOff>333375</xdr:colOff>
          <xdr:row>34</xdr:row>
          <xdr:rowOff>9525</xdr:rowOff>
        </xdr:to>
        <xdr:sp macro="" textlink="">
          <xdr:nvSpPr>
            <xdr:cNvPr id="33828" name="Check Box 36" hidden="1">
              <a:extLst>
                <a:ext uri="{63B3BB69-23CF-44E3-9099-C40C66FF867C}">
                  <a14:compatExt spid="_x0000_s33828"/>
                </a:ext>
                <a:ext uri="{FF2B5EF4-FFF2-40B4-BE49-F238E27FC236}">
                  <a16:creationId xmlns:a16="http://schemas.microsoft.com/office/drawing/2014/main" id="{00000000-0008-0000-0B00-00002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Oil (specify grade)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34</xdr:row>
          <xdr:rowOff>9525</xdr:rowOff>
        </xdr:from>
        <xdr:to>
          <xdr:col>6</xdr:col>
          <xdr:colOff>28575</xdr:colOff>
          <xdr:row>35</xdr:row>
          <xdr:rowOff>28575</xdr:rowOff>
        </xdr:to>
        <xdr:sp macro="" textlink="">
          <xdr:nvSpPr>
            <xdr:cNvPr id="33829" name="Check Box 37" hidden="1">
              <a:extLst>
                <a:ext uri="{63B3BB69-23CF-44E3-9099-C40C66FF867C}">
                  <a14:compatExt spid="_x0000_s33829"/>
                </a:ext>
                <a:ext uri="{FF2B5EF4-FFF2-40B4-BE49-F238E27FC236}">
                  <a16:creationId xmlns:a16="http://schemas.microsoft.com/office/drawing/2014/main" id="{00000000-0008-0000-0B00-00002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0</xdr:rowOff>
        </xdr:from>
        <xdr:to>
          <xdr:col>7</xdr:col>
          <xdr:colOff>219075</xdr:colOff>
          <xdr:row>36</xdr:row>
          <xdr:rowOff>0</xdr:rowOff>
        </xdr:to>
        <xdr:sp macro="" textlink="">
          <xdr:nvSpPr>
            <xdr:cNvPr id="33830" name="Check Box 38" hidden="1">
              <a:extLst>
                <a:ext uri="{63B3BB69-23CF-44E3-9099-C40C66FF867C}">
                  <a14:compatExt spid="_x0000_s33830"/>
                </a:ext>
                <a:ext uri="{FF2B5EF4-FFF2-40B4-BE49-F238E27FC236}">
                  <a16:creationId xmlns:a16="http://schemas.microsoft.com/office/drawing/2014/main" id="{00000000-0008-0000-0B00-00002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Forced draft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381000</xdr:colOff>
          <xdr:row>35</xdr:row>
          <xdr:rowOff>152400</xdr:rowOff>
        </xdr:from>
        <xdr:to>
          <xdr:col>7</xdr:col>
          <xdr:colOff>485775</xdr:colOff>
          <xdr:row>36</xdr:row>
          <xdr:rowOff>180975</xdr:rowOff>
        </xdr:to>
        <xdr:sp macro="" textlink="">
          <xdr:nvSpPr>
            <xdr:cNvPr id="33831" name="Check Box 39" hidden="1">
              <a:extLst>
                <a:ext uri="{63B3BB69-23CF-44E3-9099-C40C66FF867C}">
                  <a14:compatExt spid="_x0000_s33831"/>
                </a:ext>
                <a:ext uri="{FF2B5EF4-FFF2-40B4-BE49-F238E27FC236}">
                  <a16:creationId xmlns:a16="http://schemas.microsoft.com/office/drawing/2014/main" id="{00000000-0008-0000-0B00-00002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Draft Type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180975</xdr:rowOff>
        </xdr:from>
        <xdr:to>
          <xdr:col>6</xdr:col>
          <xdr:colOff>38100</xdr:colOff>
          <xdr:row>36</xdr:row>
          <xdr:rowOff>28575</xdr:rowOff>
        </xdr:to>
        <xdr:sp macro="" textlink="">
          <xdr:nvSpPr>
            <xdr:cNvPr id="33834" name="Check Box 42" hidden="1">
              <a:extLst>
                <a:ext uri="{63B3BB69-23CF-44E3-9099-C40C66FF867C}">
                  <a14:compatExt spid="_x0000_s33834"/>
                </a:ext>
                <a:ext uri="{FF2B5EF4-FFF2-40B4-BE49-F238E27FC236}">
                  <a16:creationId xmlns:a16="http://schemas.microsoft.com/office/drawing/2014/main" id="{00000000-0008-0000-0B00-00002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Steam 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35</xdr:row>
          <xdr:rowOff>180975</xdr:rowOff>
        </xdr:from>
        <xdr:to>
          <xdr:col>6</xdr:col>
          <xdr:colOff>76200</xdr:colOff>
          <xdr:row>36</xdr:row>
          <xdr:rowOff>180975</xdr:rowOff>
        </xdr:to>
        <xdr:sp macro="" textlink="">
          <xdr:nvSpPr>
            <xdr:cNvPr id="33835" name="Check Box 43" hidden="1">
              <a:extLst>
                <a:ext uri="{63B3BB69-23CF-44E3-9099-C40C66FF867C}">
                  <a14:compatExt spid="_x0000_s33835"/>
                </a:ext>
                <a:ext uri="{FF2B5EF4-FFF2-40B4-BE49-F238E27FC236}">
                  <a16:creationId xmlns:a16="http://schemas.microsoft.com/office/drawing/2014/main" id="{00000000-0008-0000-0B00-00002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Hydronic boiler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180975</xdr:colOff>
          <xdr:row>39</xdr:row>
          <xdr:rowOff>28575</xdr:rowOff>
        </xdr:to>
        <xdr:sp macro="" textlink="">
          <xdr:nvSpPr>
            <xdr:cNvPr id="33836" name="Check Box 44" hidden="1">
              <a:extLst>
                <a:ext uri="{63B3BB69-23CF-44E3-9099-C40C66FF867C}">
                  <a14:compatExt spid="_x0000_s33836"/>
                </a:ext>
                <a:ext uri="{FF2B5EF4-FFF2-40B4-BE49-F238E27FC236}">
                  <a16:creationId xmlns:a16="http://schemas.microsoft.com/office/drawing/2014/main" id="{00000000-0008-0000-0B00-00002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Indirect fired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42</xdr:row>
          <xdr:rowOff>9525</xdr:rowOff>
        </xdr:from>
        <xdr:to>
          <xdr:col>3</xdr:col>
          <xdr:colOff>314325</xdr:colOff>
          <xdr:row>43</xdr:row>
          <xdr:rowOff>9525</xdr:rowOff>
        </xdr:to>
        <xdr:sp macro="" textlink="">
          <xdr:nvSpPr>
            <xdr:cNvPr id="33837" name="Check Box 45" hidden="1">
              <a:extLst>
                <a:ext uri="{63B3BB69-23CF-44E3-9099-C40C66FF867C}">
                  <a14:compatExt spid="_x0000_s33837"/>
                </a:ext>
                <a:ext uri="{FF2B5EF4-FFF2-40B4-BE49-F238E27FC236}">
                  <a16:creationId xmlns:a16="http://schemas.microsoft.com/office/drawing/2014/main" id="{00000000-0008-0000-0B00-00002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Storage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533400</xdr:colOff>
          <xdr:row>43</xdr:row>
          <xdr:rowOff>9525</xdr:rowOff>
        </xdr:from>
        <xdr:to>
          <xdr:col>3</xdr:col>
          <xdr:colOff>533400</xdr:colOff>
          <xdr:row>44</xdr:row>
          <xdr:rowOff>9525</xdr:rowOff>
        </xdr:to>
        <xdr:sp macro="" textlink="">
          <xdr:nvSpPr>
            <xdr:cNvPr id="33838" name="Check Box 46" hidden="1">
              <a:extLst>
                <a:ext uri="{63B3BB69-23CF-44E3-9099-C40C66FF867C}">
                  <a14:compatExt spid="_x0000_s33838"/>
                </a:ext>
                <a:ext uri="{FF2B5EF4-FFF2-40B4-BE49-F238E27FC236}">
                  <a16:creationId xmlns:a16="http://schemas.microsoft.com/office/drawing/2014/main" id="{00000000-0008-0000-0B00-00002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Instantaneous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180975</xdr:colOff>
          <xdr:row>42</xdr:row>
          <xdr:rowOff>28575</xdr:rowOff>
        </xdr:to>
        <xdr:sp macro="" textlink="">
          <xdr:nvSpPr>
            <xdr:cNvPr id="33839" name="Check Box 47" hidden="1">
              <a:extLst>
                <a:ext uri="{63B3BB69-23CF-44E3-9099-C40C66FF867C}">
                  <a14:compatExt spid="_x0000_s33839"/>
                </a:ext>
                <a:ext uri="{FF2B5EF4-FFF2-40B4-BE49-F238E27FC236}">
                  <a16:creationId xmlns:a16="http://schemas.microsoft.com/office/drawing/2014/main" id="{00000000-0008-0000-0B00-00002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Direct fired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0</xdr:rowOff>
        </xdr:from>
        <xdr:to>
          <xdr:col>6</xdr:col>
          <xdr:colOff>266700</xdr:colOff>
          <xdr:row>38</xdr:row>
          <xdr:rowOff>28575</xdr:rowOff>
        </xdr:to>
        <xdr:sp macro="" textlink="">
          <xdr:nvSpPr>
            <xdr:cNvPr id="33840" name="Check Box 48" hidden="1">
              <a:extLst>
                <a:ext uri="{63B3BB69-23CF-44E3-9099-C40C66FF867C}">
                  <a14:compatExt spid="_x0000_s33840"/>
                </a:ext>
                <a:ext uri="{FF2B5EF4-FFF2-40B4-BE49-F238E27FC236}">
                  <a16:creationId xmlns:a16="http://schemas.microsoft.com/office/drawing/2014/main" id="{00000000-0008-0000-0B00-00003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38</xdr:row>
          <xdr:rowOff>0</xdr:rowOff>
        </xdr:from>
        <xdr:to>
          <xdr:col>6</xdr:col>
          <xdr:colOff>142875</xdr:colOff>
          <xdr:row>39</xdr:row>
          <xdr:rowOff>28575</xdr:rowOff>
        </xdr:to>
        <xdr:sp macro="" textlink="">
          <xdr:nvSpPr>
            <xdr:cNvPr id="33841" name="Check Box 49" hidden="1">
              <a:extLst>
                <a:ext uri="{63B3BB69-23CF-44E3-9099-C40C66FF867C}">
                  <a14:compatExt spid="_x0000_s33841"/>
                </a:ext>
                <a:ext uri="{FF2B5EF4-FFF2-40B4-BE49-F238E27FC236}">
                  <a16:creationId xmlns:a16="http://schemas.microsoft.com/office/drawing/2014/main" id="{00000000-0008-0000-0B00-00003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0</xdr:rowOff>
        </xdr:from>
        <xdr:to>
          <xdr:col>7</xdr:col>
          <xdr:colOff>466725</xdr:colOff>
          <xdr:row>40</xdr:row>
          <xdr:rowOff>76200</xdr:rowOff>
        </xdr:to>
        <xdr:sp macro="" textlink="">
          <xdr:nvSpPr>
            <xdr:cNvPr id="33842" name="Check Box 50" hidden="1">
              <a:extLst>
                <a:ext uri="{63B3BB69-23CF-44E3-9099-C40C66FF867C}">
                  <a14:compatExt spid="_x0000_s33842"/>
                </a:ext>
                <a:ext uri="{FF2B5EF4-FFF2-40B4-BE49-F238E27FC236}">
                  <a16:creationId xmlns:a16="http://schemas.microsoft.com/office/drawing/2014/main" id="{00000000-0008-0000-0B00-00003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Oil (specify grade)  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38100</xdr:rowOff>
        </xdr:from>
        <xdr:to>
          <xdr:col>8</xdr:col>
          <xdr:colOff>180975</xdr:colOff>
          <xdr:row>42</xdr:row>
          <xdr:rowOff>66675</xdr:rowOff>
        </xdr:to>
        <xdr:sp macro="" textlink="">
          <xdr:nvSpPr>
            <xdr:cNvPr id="33843" name="Check Box 51" hidden="1">
              <a:extLst>
                <a:ext uri="{63B3BB69-23CF-44E3-9099-C40C66FF867C}">
                  <a14:compatExt spid="_x0000_s33843"/>
                </a:ext>
                <a:ext uri="{FF2B5EF4-FFF2-40B4-BE49-F238E27FC236}">
                  <a16:creationId xmlns:a16="http://schemas.microsoft.com/office/drawing/2014/main" id="{00000000-0008-0000-0B00-00003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________________________________________</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24</xdr:row>
          <xdr:rowOff>9525</xdr:rowOff>
        </xdr:from>
        <xdr:to>
          <xdr:col>7</xdr:col>
          <xdr:colOff>381000</xdr:colOff>
          <xdr:row>25</xdr:row>
          <xdr:rowOff>0</xdr:rowOff>
        </xdr:to>
        <xdr:sp macro="" textlink="">
          <xdr:nvSpPr>
            <xdr:cNvPr id="33844" name="Check Box 52" hidden="1">
              <a:extLst>
                <a:ext uri="{63B3BB69-23CF-44E3-9099-C40C66FF867C}">
                  <a14:compatExt spid="_x0000_s33844"/>
                </a:ext>
                <a:ext uri="{FF2B5EF4-FFF2-40B4-BE49-F238E27FC236}">
                  <a16:creationId xmlns:a16="http://schemas.microsoft.com/office/drawing/2014/main" id="{00000000-0008-0000-0B00-0000348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Steam Absortion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23</xdr:row>
          <xdr:rowOff>0</xdr:rowOff>
        </xdr:from>
        <xdr:to>
          <xdr:col>7</xdr:col>
          <xdr:colOff>409575</xdr:colOff>
          <xdr:row>24</xdr:row>
          <xdr:rowOff>28575</xdr:rowOff>
        </xdr:to>
        <xdr:sp macro="" textlink="">
          <xdr:nvSpPr>
            <xdr:cNvPr id="33845" name="Check Box 53" hidden="1">
              <a:extLst>
                <a:ext uri="{63B3BB69-23CF-44E3-9099-C40C66FF867C}">
                  <a14:compatExt spid="_x0000_s33845"/>
                </a:ext>
                <a:ext uri="{FF2B5EF4-FFF2-40B4-BE49-F238E27FC236}">
                  <a16:creationId xmlns:a16="http://schemas.microsoft.com/office/drawing/2014/main" id="{00000000-0008-0000-0B00-0000358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Gas Absorption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342900</xdr:colOff>
          <xdr:row>25</xdr:row>
          <xdr:rowOff>0</xdr:rowOff>
        </xdr:from>
        <xdr:to>
          <xdr:col>7</xdr:col>
          <xdr:colOff>295275</xdr:colOff>
          <xdr:row>26</xdr:row>
          <xdr:rowOff>9525</xdr:rowOff>
        </xdr:to>
        <xdr:sp macro="" textlink="">
          <xdr:nvSpPr>
            <xdr:cNvPr id="33846" name="Check Box 54" hidden="1">
              <a:extLst>
                <a:ext uri="{63B3BB69-23CF-44E3-9099-C40C66FF867C}">
                  <a14:compatExt spid="_x0000_s33846"/>
                </a:ext>
                <a:ext uri="{FF2B5EF4-FFF2-40B4-BE49-F238E27FC236}">
                  <a16:creationId xmlns:a16="http://schemas.microsoft.com/office/drawing/2014/main" id="{00000000-0008-0000-0B00-0000368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Steam Turbine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180975</xdr:rowOff>
        </xdr:from>
        <xdr:to>
          <xdr:col>6</xdr:col>
          <xdr:colOff>104775</xdr:colOff>
          <xdr:row>29</xdr:row>
          <xdr:rowOff>9525</xdr:rowOff>
        </xdr:to>
        <xdr:sp macro="" textlink="">
          <xdr:nvSpPr>
            <xdr:cNvPr id="33847" name="Check Box 55" hidden="1">
              <a:extLst>
                <a:ext uri="{63B3BB69-23CF-44E3-9099-C40C66FF867C}">
                  <a14:compatExt spid="_x0000_s33847"/>
                </a:ext>
                <a:ext uri="{FF2B5EF4-FFF2-40B4-BE49-F238E27FC236}">
                  <a16:creationId xmlns:a16="http://schemas.microsoft.com/office/drawing/2014/main" id="{00000000-0008-0000-0B00-00003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30</xdr:row>
          <xdr:rowOff>28575</xdr:rowOff>
        </xdr:from>
        <xdr:to>
          <xdr:col>6</xdr:col>
          <xdr:colOff>714375</xdr:colOff>
          <xdr:row>30</xdr:row>
          <xdr:rowOff>180975</xdr:rowOff>
        </xdr:to>
        <xdr:sp macro="" textlink="">
          <xdr:nvSpPr>
            <xdr:cNvPr id="33848" name="Check Box 56" hidden="1">
              <a:extLst>
                <a:ext uri="{63B3BB69-23CF-44E3-9099-C40C66FF867C}">
                  <a14:compatExt spid="_x0000_s33848"/>
                </a:ext>
                <a:ext uri="{FF2B5EF4-FFF2-40B4-BE49-F238E27FC236}">
                  <a16:creationId xmlns:a16="http://schemas.microsoft.com/office/drawing/2014/main" id="{00000000-0008-0000-0B00-000038840000}"/>
                </a:ext>
              </a:extLst>
            </xdr:cNvPr>
            <xdr:cNvSpPr/>
          </xdr:nvSpPr>
          <xdr:spPr bwMode="auto">
            <a:xfrm>
              <a:off x="0" y="0"/>
              <a:ext cx="0" cy="0"/>
            </a:xfrm>
            <a:prstGeom prst="rect">
              <a:avLst/>
            </a:prstGeom>
            <a:noFill/>
            <a:ln>
              <a:noFill/>
            </a:ln>
            <a:extLst>
              <a:ext uri="{909E8E84-426E-40DD-AFC4-6F175D3DCCD1}">
                <a14:hiddenFill>
                  <a:solidFill>
                    <a:srgbClr val="FF660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Indirect Evaporative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30</xdr:row>
          <xdr:rowOff>28575</xdr:rowOff>
        </xdr:from>
        <xdr:to>
          <xdr:col>8</xdr:col>
          <xdr:colOff>66675</xdr:colOff>
          <xdr:row>30</xdr:row>
          <xdr:rowOff>180975</xdr:rowOff>
        </xdr:to>
        <xdr:sp macro="" textlink="">
          <xdr:nvSpPr>
            <xdr:cNvPr id="33849" name="Check Box 57" hidden="1">
              <a:extLst>
                <a:ext uri="{63B3BB69-23CF-44E3-9099-C40C66FF867C}">
                  <a14:compatExt spid="_x0000_s33849"/>
                </a:ext>
                <a:ext uri="{FF2B5EF4-FFF2-40B4-BE49-F238E27FC236}">
                  <a16:creationId xmlns:a16="http://schemas.microsoft.com/office/drawing/2014/main" id="{00000000-0008-0000-0B00-0000398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Direct Evaporative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866775</xdr:colOff>
          <xdr:row>29</xdr:row>
          <xdr:rowOff>38100</xdr:rowOff>
        </xdr:from>
        <xdr:to>
          <xdr:col>7</xdr:col>
          <xdr:colOff>619125</xdr:colOff>
          <xdr:row>30</xdr:row>
          <xdr:rowOff>9525</xdr:rowOff>
        </xdr:to>
        <xdr:sp macro="" textlink="">
          <xdr:nvSpPr>
            <xdr:cNvPr id="33850" name="Check Box 58" hidden="1">
              <a:extLst>
                <a:ext uri="{63B3BB69-23CF-44E3-9099-C40C66FF867C}">
                  <a14:compatExt spid="_x0000_s33850"/>
                </a:ext>
                <a:ext uri="{FF2B5EF4-FFF2-40B4-BE49-F238E27FC236}">
                  <a16:creationId xmlns:a16="http://schemas.microsoft.com/office/drawing/2014/main" id="{00000000-0008-0000-0B00-00003A840000}"/>
                </a:ext>
              </a:extLst>
            </xdr:cNvPr>
            <xdr:cNvSpPr/>
          </xdr:nvSpPr>
          <xdr:spPr bwMode="auto">
            <a:xfrm>
              <a:off x="0" y="0"/>
              <a:ext cx="0" cy="0"/>
            </a:xfrm>
            <a:prstGeom prst="rect">
              <a:avLst/>
            </a:prstGeom>
            <a:noFill/>
            <a:ln>
              <a:noFill/>
            </a:ln>
            <a:extLst>
              <a:ext uri="{909E8E84-426E-40DD-AFC4-6F175D3DCCD1}">
                <a14:hiddenFill>
                  <a:solidFill>
                    <a:srgbClr val="FF0000"/>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Ground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28575</xdr:rowOff>
        </xdr:from>
        <xdr:to>
          <xdr:col>4</xdr:col>
          <xdr:colOff>47625</xdr:colOff>
          <xdr:row>19</xdr:row>
          <xdr:rowOff>38100</xdr:rowOff>
        </xdr:to>
        <xdr:sp macro="" textlink="">
          <xdr:nvSpPr>
            <xdr:cNvPr id="33851" name="Check Box 59" hidden="1">
              <a:extLst>
                <a:ext uri="{63B3BB69-23CF-44E3-9099-C40C66FF867C}">
                  <a14:compatExt spid="_x0000_s33851"/>
                </a:ext>
                <a:ext uri="{FF2B5EF4-FFF2-40B4-BE49-F238E27FC236}">
                  <a16:creationId xmlns:a16="http://schemas.microsoft.com/office/drawing/2014/main" id="{00000000-0008-0000-0B00-00003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Air Handler Unit (AHU)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28575</xdr:rowOff>
        </xdr:from>
        <xdr:to>
          <xdr:col>5</xdr:col>
          <xdr:colOff>485775</xdr:colOff>
          <xdr:row>19</xdr:row>
          <xdr:rowOff>28575</xdr:rowOff>
        </xdr:to>
        <xdr:sp macro="" textlink="">
          <xdr:nvSpPr>
            <xdr:cNvPr id="33852" name="Check Box 60" hidden="1">
              <a:extLst>
                <a:ext uri="{63B3BB69-23CF-44E3-9099-C40C66FF867C}">
                  <a14:compatExt spid="_x0000_s33852"/>
                </a:ext>
                <a:ext uri="{FF2B5EF4-FFF2-40B4-BE49-F238E27FC236}">
                  <a16:creationId xmlns:a16="http://schemas.microsoft.com/office/drawing/2014/main" id="{00000000-0008-0000-0B00-00003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Constant Volume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257175</xdr:rowOff>
        </xdr:from>
        <xdr:to>
          <xdr:col>4</xdr:col>
          <xdr:colOff>847725</xdr:colOff>
          <xdr:row>19</xdr:row>
          <xdr:rowOff>161925</xdr:rowOff>
        </xdr:to>
        <xdr:sp macro="" textlink="">
          <xdr:nvSpPr>
            <xdr:cNvPr id="33853" name="Check Box 61" hidden="1">
              <a:extLst>
                <a:ext uri="{63B3BB69-23CF-44E3-9099-C40C66FF867C}">
                  <a14:compatExt spid="_x0000_s33853"/>
                </a:ext>
                <a:ext uri="{FF2B5EF4-FFF2-40B4-BE49-F238E27FC236}">
                  <a16:creationId xmlns:a16="http://schemas.microsoft.com/office/drawing/2014/main" id="{00000000-0008-0000-0B00-00003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VAV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114300</xdr:rowOff>
        </xdr:from>
        <xdr:to>
          <xdr:col>6</xdr:col>
          <xdr:colOff>800100</xdr:colOff>
          <xdr:row>20</xdr:row>
          <xdr:rowOff>104775</xdr:rowOff>
        </xdr:to>
        <xdr:sp macro="" textlink="">
          <xdr:nvSpPr>
            <xdr:cNvPr id="33854" name="Check Box 62" hidden="1">
              <a:extLst>
                <a:ext uri="{63B3BB69-23CF-44E3-9099-C40C66FF867C}">
                  <a14:compatExt spid="_x0000_s33854"/>
                </a:ext>
                <a:ext uri="{FF2B5EF4-FFF2-40B4-BE49-F238E27FC236}">
                  <a16:creationId xmlns:a16="http://schemas.microsoft.com/office/drawing/2014/main" id="{00000000-0008-0000-0B00-00003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Hydronic to zone equipment (e.g. fan coil units, packaged terminal units or radiators)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66675</xdr:rowOff>
        </xdr:from>
        <xdr:to>
          <xdr:col>6</xdr:col>
          <xdr:colOff>609600</xdr:colOff>
          <xdr:row>21</xdr:row>
          <xdr:rowOff>85725</xdr:rowOff>
        </xdr:to>
        <xdr:sp macro="" textlink="">
          <xdr:nvSpPr>
            <xdr:cNvPr id="33855" name="Check Box 63" hidden="1">
              <a:extLst>
                <a:ext uri="{63B3BB69-23CF-44E3-9099-C40C66FF867C}">
                  <a14:compatExt spid="_x0000_s33855"/>
                </a:ext>
                <a:ext uri="{FF2B5EF4-FFF2-40B4-BE49-F238E27FC236}">
                  <a16:creationId xmlns:a16="http://schemas.microsoft.com/office/drawing/2014/main" id="{00000000-0008-0000-0B00-00003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Steam to zone equipment (e.g. fan coil units, packaged terminal units or radiators)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5</xdr:col>
          <xdr:colOff>66675</xdr:colOff>
          <xdr:row>22</xdr:row>
          <xdr:rowOff>76200</xdr:rowOff>
        </xdr:to>
        <xdr:sp macro="" textlink="">
          <xdr:nvSpPr>
            <xdr:cNvPr id="33856" name="Check Box 64" hidden="1">
              <a:extLst>
                <a:ext uri="{63B3BB69-23CF-44E3-9099-C40C66FF867C}">
                  <a14:compatExt spid="_x0000_s33856"/>
                </a:ext>
                <a:ext uri="{FF2B5EF4-FFF2-40B4-BE49-F238E27FC236}">
                  <a16:creationId xmlns:a16="http://schemas.microsoft.com/office/drawing/2014/main" id="{00000000-0008-0000-0B00-000040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None ( i.e. electrically driven PTAc, baseboards)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3</xdr:col>
          <xdr:colOff>104775</xdr:colOff>
          <xdr:row>22</xdr:row>
          <xdr:rowOff>180975</xdr:rowOff>
        </xdr:to>
        <xdr:sp macro="" textlink="">
          <xdr:nvSpPr>
            <xdr:cNvPr id="33857" name="Check Box 65" hidden="1">
              <a:extLst>
                <a:ext uri="{63B3BB69-23CF-44E3-9099-C40C66FF867C}">
                  <a14:compatExt spid="_x0000_s33857"/>
                </a:ext>
                <a:ext uri="{FF2B5EF4-FFF2-40B4-BE49-F238E27FC236}">
                  <a16:creationId xmlns:a16="http://schemas.microsoft.com/office/drawing/2014/main" id="{00000000-0008-0000-0B00-00004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0</xdr:rowOff>
        </xdr:from>
        <xdr:to>
          <xdr:col>4</xdr:col>
          <xdr:colOff>47625</xdr:colOff>
          <xdr:row>5</xdr:row>
          <xdr:rowOff>9525</xdr:rowOff>
        </xdr:to>
        <xdr:sp macro="" textlink="">
          <xdr:nvSpPr>
            <xdr:cNvPr id="33859" name="Check Box 67" hidden="1">
              <a:extLst>
                <a:ext uri="{63B3BB69-23CF-44E3-9099-C40C66FF867C}">
                  <a14:compatExt spid="_x0000_s33859"/>
                </a:ext>
                <a:ext uri="{FF2B5EF4-FFF2-40B4-BE49-F238E27FC236}">
                  <a16:creationId xmlns:a16="http://schemas.microsoft.com/office/drawing/2014/main" id="{00000000-0008-0000-0B00-00004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Progammable tstats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180975</xdr:rowOff>
        </xdr:from>
        <xdr:to>
          <xdr:col>4</xdr:col>
          <xdr:colOff>47625</xdr:colOff>
          <xdr:row>6</xdr:row>
          <xdr:rowOff>9525</xdr:rowOff>
        </xdr:to>
        <xdr:sp macro="" textlink="">
          <xdr:nvSpPr>
            <xdr:cNvPr id="33860" name="Check Box 68" hidden="1">
              <a:extLst>
                <a:ext uri="{63B3BB69-23CF-44E3-9099-C40C66FF867C}">
                  <a14:compatExt spid="_x0000_s33860"/>
                </a:ext>
                <a:ext uri="{FF2B5EF4-FFF2-40B4-BE49-F238E27FC236}">
                  <a16:creationId xmlns:a16="http://schemas.microsoft.com/office/drawing/2014/main" id="{00000000-0008-0000-0B00-00004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Manual tstats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9525</xdr:rowOff>
        </xdr:from>
        <xdr:to>
          <xdr:col>4</xdr:col>
          <xdr:colOff>47625</xdr:colOff>
          <xdr:row>4</xdr:row>
          <xdr:rowOff>28575</xdr:rowOff>
        </xdr:to>
        <xdr:sp macro="" textlink="">
          <xdr:nvSpPr>
            <xdr:cNvPr id="33861" name="Check Box 69" hidden="1">
              <a:extLst>
                <a:ext uri="{63B3BB69-23CF-44E3-9099-C40C66FF867C}">
                  <a14:compatExt spid="_x0000_s33861"/>
                </a:ext>
                <a:ext uri="{FF2B5EF4-FFF2-40B4-BE49-F238E27FC236}">
                  <a16:creationId xmlns:a16="http://schemas.microsoft.com/office/drawing/2014/main" id="{00000000-0008-0000-0B00-00004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Pnuematic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xdr:row>
          <xdr:rowOff>28575</xdr:rowOff>
        </xdr:from>
        <xdr:to>
          <xdr:col>7</xdr:col>
          <xdr:colOff>104775</xdr:colOff>
          <xdr:row>3</xdr:row>
          <xdr:rowOff>38100</xdr:rowOff>
        </xdr:to>
        <xdr:sp macro="" textlink="">
          <xdr:nvSpPr>
            <xdr:cNvPr id="33864" name="Check Box 72" hidden="1">
              <a:extLst>
                <a:ext uri="{63B3BB69-23CF-44E3-9099-C40C66FF867C}">
                  <a14:compatExt spid="_x0000_s33864"/>
                </a:ext>
                <a:ext uri="{FF2B5EF4-FFF2-40B4-BE49-F238E27FC236}">
                  <a16:creationId xmlns:a16="http://schemas.microsoft.com/office/drawing/2014/main" id="{00000000-0008-0000-0B00-00004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Building Automation System (BAS)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xdr:row>
          <xdr:rowOff>28575</xdr:rowOff>
        </xdr:from>
        <xdr:to>
          <xdr:col>4</xdr:col>
          <xdr:colOff>47625</xdr:colOff>
          <xdr:row>3</xdr:row>
          <xdr:rowOff>28575</xdr:rowOff>
        </xdr:to>
        <xdr:sp macro="" textlink="">
          <xdr:nvSpPr>
            <xdr:cNvPr id="33865" name="Check Box 73" hidden="1">
              <a:extLst>
                <a:ext uri="{63B3BB69-23CF-44E3-9099-C40C66FF867C}">
                  <a14:compatExt spid="_x0000_s33865"/>
                </a:ext>
                <a:ext uri="{FF2B5EF4-FFF2-40B4-BE49-F238E27FC236}">
                  <a16:creationId xmlns:a16="http://schemas.microsoft.com/office/drawing/2014/main" id="{00000000-0008-0000-0B00-00004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Direct Digital (DDC)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180975</xdr:rowOff>
        </xdr:from>
        <xdr:to>
          <xdr:col>7</xdr:col>
          <xdr:colOff>104775</xdr:colOff>
          <xdr:row>5</xdr:row>
          <xdr:rowOff>0</xdr:rowOff>
        </xdr:to>
        <xdr:sp macro="" textlink="">
          <xdr:nvSpPr>
            <xdr:cNvPr id="33868" name="Check Box 76" hidden="1">
              <a:extLst>
                <a:ext uri="{63B3BB69-23CF-44E3-9099-C40C66FF867C}">
                  <a14:compatExt spid="_x0000_s33868"/>
                </a:ext>
                <a:ext uri="{FF2B5EF4-FFF2-40B4-BE49-F238E27FC236}">
                  <a16:creationId xmlns:a16="http://schemas.microsoft.com/office/drawing/2014/main" id="{00000000-0008-0000-0B00-00004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Pnuematic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9525</xdr:rowOff>
        </xdr:from>
        <xdr:to>
          <xdr:col>7</xdr:col>
          <xdr:colOff>104775</xdr:colOff>
          <xdr:row>4</xdr:row>
          <xdr:rowOff>28575</xdr:rowOff>
        </xdr:to>
        <xdr:sp macro="" textlink="">
          <xdr:nvSpPr>
            <xdr:cNvPr id="33869" name="Check Box 77" hidden="1">
              <a:extLst>
                <a:ext uri="{63B3BB69-23CF-44E3-9099-C40C66FF867C}">
                  <a14:compatExt spid="_x0000_s33869"/>
                </a:ext>
                <a:ext uri="{FF2B5EF4-FFF2-40B4-BE49-F238E27FC236}">
                  <a16:creationId xmlns:a16="http://schemas.microsoft.com/office/drawing/2014/main" id="{00000000-0008-0000-0B00-00004D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Direct Digital (DDC)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0</xdr:rowOff>
        </xdr:from>
        <xdr:to>
          <xdr:col>4</xdr:col>
          <xdr:colOff>66675</xdr:colOff>
          <xdr:row>8</xdr:row>
          <xdr:rowOff>28575</xdr:rowOff>
        </xdr:to>
        <xdr:sp macro="" textlink="">
          <xdr:nvSpPr>
            <xdr:cNvPr id="33870" name="Check Box 78" hidden="1">
              <a:extLst>
                <a:ext uri="{63B3BB69-23CF-44E3-9099-C40C66FF867C}">
                  <a14:compatExt spid="_x0000_s33870"/>
                </a:ext>
                <a:ext uri="{FF2B5EF4-FFF2-40B4-BE49-F238E27FC236}">
                  <a16:creationId xmlns:a16="http://schemas.microsoft.com/office/drawing/2014/main" id="{00000000-0008-0000-0B00-00004E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Enthalpy Economizer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xdr:row>
          <xdr:rowOff>9525</xdr:rowOff>
        </xdr:from>
        <xdr:to>
          <xdr:col>4</xdr:col>
          <xdr:colOff>66675</xdr:colOff>
          <xdr:row>7</xdr:row>
          <xdr:rowOff>28575</xdr:rowOff>
        </xdr:to>
        <xdr:sp macro="" textlink="">
          <xdr:nvSpPr>
            <xdr:cNvPr id="33871" name="Check Box 79" hidden="1">
              <a:extLst>
                <a:ext uri="{63B3BB69-23CF-44E3-9099-C40C66FF867C}">
                  <a14:compatExt spid="_x0000_s33871"/>
                </a:ext>
                <a:ext uri="{FF2B5EF4-FFF2-40B4-BE49-F238E27FC236}">
                  <a16:creationId xmlns:a16="http://schemas.microsoft.com/office/drawing/2014/main" id="{00000000-0008-0000-0B00-00004F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Temperature Economizer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47625</xdr:rowOff>
        </xdr:from>
        <xdr:to>
          <xdr:col>7</xdr:col>
          <xdr:colOff>114300</xdr:colOff>
          <xdr:row>7</xdr:row>
          <xdr:rowOff>66675</xdr:rowOff>
        </xdr:to>
        <xdr:sp macro="" textlink="">
          <xdr:nvSpPr>
            <xdr:cNvPr id="33873" name="Check Box 81" hidden="1">
              <a:extLst>
                <a:ext uri="{63B3BB69-23CF-44E3-9099-C40C66FF867C}">
                  <a14:compatExt spid="_x0000_s33873"/>
                </a:ext>
                <a:ext uri="{FF2B5EF4-FFF2-40B4-BE49-F238E27FC236}">
                  <a16:creationId xmlns:a16="http://schemas.microsoft.com/office/drawing/2014/main" id="{00000000-0008-0000-0B00-00005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Enthalpy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7</xdr:col>
          <xdr:colOff>114300</xdr:colOff>
          <xdr:row>8</xdr:row>
          <xdr:rowOff>104775</xdr:rowOff>
        </xdr:to>
        <xdr:sp macro="" textlink="">
          <xdr:nvSpPr>
            <xdr:cNvPr id="33874" name="Check Box 82" hidden="1">
              <a:extLst>
                <a:ext uri="{63B3BB69-23CF-44E3-9099-C40C66FF867C}">
                  <a14:compatExt spid="_x0000_s33874"/>
                </a:ext>
                <a:ext uri="{FF2B5EF4-FFF2-40B4-BE49-F238E27FC236}">
                  <a16:creationId xmlns:a16="http://schemas.microsoft.com/office/drawing/2014/main" id="{00000000-0008-0000-0B00-00005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Sensible (Temp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7</xdr:row>
          <xdr:rowOff>161925</xdr:rowOff>
        </xdr:from>
        <xdr:to>
          <xdr:col>4</xdr:col>
          <xdr:colOff>66675</xdr:colOff>
          <xdr:row>9</xdr:row>
          <xdr:rowOff>0</xdr:rowOff>
        </xdr:to>
        <xdr:sp macro="" textlink="">
          <xdr:nvSpPr>
            <xdr:cNvPr id="33876" name="Check Box 84" hidden="1">
              <a:extLst>
                <a:ext uri="{63B3BB69-23CF-44E3-9099-C40C66FF867C}">
                  <a14:compatExt spid="_x0000_s33876"/>
                </a:ext>
                <a:ext uri="{FF2B5EF4-FFF2-40B4-BE49-F238E27FC236}">
                  <a16:creationId xmlns:a16="http://schemas.microsoft.com/office/drawing/2014/main" id="{00000000-0008-0000-0B00-00005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Functioning Economizer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28575</xdr:rowOff>
        </xdr:from>
        <xdr:to>
          <xdr:col>3</xdr:col>
          <xdr:colOff>485775</xdr:colOff>
          <xdr:row>30</xdr:row>
          <xdr:rowOff>0</xdr:rowOff>
        </xdr:to>
        <xdr:sp macro="" textlink="">
          <xdr:nvSpPr>
            <xdr:cNvPr id="33877" name="Check Box 85" hidden="1">
              <a:extLst>
                <a:ext uri="{63B3BB69-23CF-44E3-9099-C40C66FF867C}">
                  <a14:compatExt spid="_x0000_s33877"/>
                </a:ext>
                <a:ext uri="{FF2B5EF4-FFF2-40B4-BE49-F238E27FC236}">
                  <a16:creationId xmlns:a16="http://schemas.microsoft.com/office/drawing/2014/main" id="{00000000-0008-0000-0B00-00005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Water-side Economizer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152400</xdr:rowOff>
        </xdr:from>
        <xdr:to>
          <xdr:col>4</xdr:col>
          <xdr:colOff>66675</xdr:colOff>
          <xdr:row>9</xdr:row>
          <xdr:rowOff>180975</xdr:rowOff>
        </xdr:to>
        <xdr:sp macro="" textlink="">
          <xdr:nvSpPr>
            <xdr:cNvPr id="33878" name="Check Box 86" hidden="1">
              <a:extLst>
                <a:ext uri="{63B3BB69-23CF-44E3-9099-C40C66FF867C}">
                  <a14:compatExt spid="_x0000_s33878"/>
                </a:ext>
                <a:ext uri="{FF2B5EF4-FFF2-40B4-BE49-F238E27FC236}">
                  <a16:creationId xmlns:a16="http://schemas.microsoft.com/office/drawing/2014/main" id="{00000000-0008-0000-0B00-00005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Dedicated OA 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257175</xdr:colOff>
          <xdr:row>15</xdr:row>
          <xdr:rowOff>104775</xdr:rowOff>
        </xdr:from>
        <xdr:to>
          <xdr:col>5</xdr:col>
          <xdr:colOff>314325</xdr:colOff>
          <xdr:row>16</xdr:row>
          <xdr:rowOff>180975</xdr:rowOff>
        </xdr:to>
        <xdr:sp macro="" textlink="">
          <xdr:nvSpPr>
            <xdr:cNvPr id="33879" name="Check Box 87" hidden="1">
              <a:extLst>
                <a:ext uri="{63B3BB69-23CF-44E3-9099-C40C66FF867C}">
                  <a14:compatExt spid="_x0000_s33879"/>
                </a:ext>
                <a:ext uri="{FF2B5EF4-FFF2-40B4-BE49-F238E27FC236}">
                  <a16:creationId xmlns:a16="http://schemas.microsoft.com/office/drawing/2014/main" id="{00000000-0008-0000-0B00-00005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Hydronic AHU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15</xdr:row>
          <xdr:rowOff>114300</xdr:rowOff>
        </xdr:from>
        <xdr:to>
          <xdr:col>6</xdr:col>
          <xdr:colOff>752475</xdr:colOff>
          <xdr:row>16</xdr:row>
          <xdr:rowOff>190500</xdr:rowOff>
        </xdr:to>
        <xdr:sp macro="" textlink="">
          <xdr:nvSpPr>
            <xdr:cNvPr id="33880" name="Check Box 88" hidden="1">
              <a:extLst>
                <a:ext uri="{63B3BB69-23CF-44E3-9099-C40C66FF867C}">
                  <a14:compatExt spid="_x0000_s33880"/>
                </a:ext>
                <a:ext uri="{FF2B5EF4-FFF2-40B4-BE49-F238E27FC236}">
                  <a16:creationId xmlns:a16="http://schemas.microsoft.com/office/drawing/2014/main" id="{00000000-0008-0000-0B00-00005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DX AHU</a:t>
              </a:r>
            </a:p>
          </xdr:txBody>
        </xdr:sp>
        <xdr:clientData/>
      </xdr:twoCellAnchor>
    </mc:Choice>
    <mc:Fallback/>
  </mc:AlternateContent>
  <xdr:oneCellAnchor>
    <xdr:from>
      <xdr:col>6</xdr:col>
      <xdr:colOff>243840</xdr:colOff>
      <xdr:row>38</xdr:row>
      <xdr:rowOff>160020</xdr:rowOff>
    </xdr:from>
    <xdr:ext cx="1264920" cy="264560"/>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4754880" y="7528560"/>
          <a:ext cx="12649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533400</xdr:colOff>
      <xdr:row>40</xdr:row>
      <xdr:rowOff>160020</xdr:rowOff>
    </xdr:from>
    <xdr:ext cx="1264920" cy="264560"/>
    <xdr:sp macro="" textlink="">
      <xdr:nvSpPr>
        <xdr:cNvPr id="88" name="TextBox 87">
          <a:extLst>
            <a:ext uri="{FF2B5EF4-FFF2-40B4-BE49-F238E27FC236}">
              <a16:creationId xmlns:a16="http://schemas.microsoft.com/office/drawing/2014/main" id="{00000000-0008-0000-0B00-000058000000}"/>
            </a:ext>
          </a:extLst>
        </xdr:cNvPr>
        <xdr:cNvSpPr txBox="1"/>
      </xdr:nvSpPr>
      <xdr:spPr>
        <a:xfrm>
          <a:off x="4259580" y="7924800"/>
          <a:ext cx="12649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327660</xdr:colOff>
      <xdr:row>32</xdr:row>
      <xdr:rowOff>137160</xdr:rowOff>
    </xdr:from>
    <xdr:ext cx="1264920" cy="264560"/>
    <xdr:sp macro="" textlink="">
      <xdr:nvSpPr>
        <xdr:cNvPr id="89" name="TextBox 88">
          <a:extLst>
            <a:ext uri="{FF2B5EF4-FFF2-40B4-BE49-F238E27FC236}">
              <a16:creationId xmlns:a16="http://schemas.microsoft.com/office/drawing/2014/main" id="{00000000-0008-0000-0B00-000059000000}"/>
            </a:ext>
          </a:extLst>
        </xdr:cNvPr>
        <xdr:cNvSpPr txBox="1"/>
      </xdr:nvSpPr>
      <xdr:spPr>
        <a:xfrm>
          <a:off x="4838700" y="6370320"/>
          <a:ext cx="12649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182880</xdr:colOff>
      <xdr:row>29</xdr:row>
      <xdr:rowOff>144780</xdr:rowOff>
    </xdr:from>
    <xdr:ext cx="1264920" cy="264560"/>
    <xdr:sp macro="" textlink="">
      <xdr:nvSpPr>
        <xdr:cNvPr id="90" name="TextBox 89">
          <a:extLst>
            <a:ext uri="{FF2B5EF4-FFF2-40B4-BE49-F238E27FC236}">
              <a16:creationId xmlns:a16="http://schemas.microsoft.com/office/drawing/2014/main" id="{00000000-0008-0000-0B00-00005A000000}"/>
            </a:ext>
          </a:extLst>
        </xdr:cNvPr>
        <xdr:cNvSpPr txBox="1"/>
      </xdr:nvSpPr>
      <xdr:spPr>
        <a:xfrm>
          <a:off x="1821180" y="5768340"/>
          <a:ext cx="12649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3</xdr:col>
          <xdr:colOff>409575</xdr:colOff>
          <xdr:row>37</xdr:row>
          <xdr:rowOff>28575</xdr:rowOff>
        </xdr:to>
        <xdr:sp macro="" textlink="">
          <xdr:nvSpPr>
            <xdr:cNvPr id="33881" name="Check Box 89" hidden="1">
              <a:extLst>
                <a:ext uri="{63B3BB69-23CF-44E3-9099-C40C66FF867C}">
                  <a14:compatExt spid="_x0000_s33881"/>
                </a:ext>
                <a:ext uri="{FF2B5EF4-FFF2-40B4-BE49-F238E27FC236}">
                  <a16:creationId xmlns:a16="http://schemas.microsoft.com/office/drawing/2014/main" id="{00000000-0008-0000-0B00-00005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 (specify)</a:t>
              </a:r>
            </a:p>
          </xdr:txBody>
        </xdr:sp>
        <xdr:clientData/>
      </xdr:twoCellAnchor>
    </mc:Choice>
    <mc:Fallback/>
  </mc:AlternateContent>
  <xdr:oneCellAnchor>
    <xdr:from>
      <xdr:col>2</xdr:col>
      <xdr:colOff>182880</xdr:colOff>
      <xdr:row>35</xdr:row>
      <xdr:rowOff>144780</xdr:rowOff>
    </xdr:from>
    <xdr:ext cx="1264920" cy="264560"/>
    <xdr:sp macro="" textlink="">
      <xdr:nvSpPr>
        <xdr:cNvPr id="92" name="TextBox 91">
          <a:extLst>
            <a:ext uri="{FF2B5EF4-FFF2-40B4-BE49-F238E27FC236}">
              <a16:creationId xmlns:a16="http://schemas.microsoft.com/office/drawing/2014/main" id="{00000000-0008-0000-0B00-00005C000000}"/>
            </a:ext>
          </a:extLst>
        </xdr:cNvPr>
        <xdr:cNvSpPr txBox="1"/>
      </xdr:nvSpPr>
      <xdr:spPr>
        <a:xfrm>
          <a:off x="1821180" y="5768340"/>
          <a:ext cx="12649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38100</xdr:colOff>
          <xdr:row>10</xdr:row>
          <xdr:rowOff>9525</xdr:rowOff>
        </xdr:from>
        <xdr:to>
          <xdr:col>7</xdr:col>
          <xdr:colOff>85725</xdr:colOff>
          <xdr:row>10</xdr:row>
          <xdr:rowOff>200025</xdr:rowOff>
        </xdr:to>
        <xdr:sp macro="" textlink="">
          <xdr:nvSpPr>
            <xdr:cNvPr id="33883" name="Check Box 91" hidden="1">
              <a:extLst>
                <a:ext uri="{63B3BB69-23CF-44E3-9099-C40C66FF867C}">
                  <a14:compatExt spid="_x0000_s33883"/>
                </a:ext>
                <a:ext uri="{FF2B5EF4-FFF2-40B4-BE49-F238E27FC236}">
                  <a16:creationId xmlns:a16="http://schemas.microsoft.com/office/drawing/2014/main" id="{00000000-0008-0000-0B00-00005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Mechanical Exhaust (natural only, i.e. windows, doors or gravity shafts)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9525</xdr:rowOff>
        </xdr:from>
        <xdr:to>
          <xdr:col>4</xdr:col>
          <xdr:colOff>66675</xdr:colOff>
          <xdr:row>11</xdr:row>
          <xdr:rowOff>219075</xdr:rowOff>
        </xdr:to>
        <xdr:sp macro="" textlink="">
          <xdr:nvSpPr>
            <xdr:cNvPr id="33884" name="Check Box 92" hidden="1">
              <a:extLst>
                <a:ext uri="{63B3BB69-23CF-44E3-9099-C40C66FF867C}">
                  <a14:compatExt spid="_x0000_s33884"/>
                </a:ext>
                <a:ext uri="{FF2B5EF4-FFF2-40B4-BE49-F238E27FC236}">
                  <a16:creationId xmlns:a16="http://schemas.microsoft.com/office/drawing/2014/main" id="{00000000-0008-0000-0B00-00005C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Exhaust Fans Only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9525</xdr:rowOff>
        </xdr:from>
        <xdr:to>
          <xdr:col>4</xdr:col>
          <xdr:colOff>66675</xdr:colOff>
          <xdr:row>12</xdr:row>
          <xdr:rowOff>219075</xdr:rowOff>
        </xdr:to>
        <xdr:sp macro="" textlink="">
          <xdr:nvSpPr>
            <xdr:cNvPr id="33894" name="Check Box 102" hidden="1">
              <a:extLst>
                <a:ext uri="{63B3BB69-23CF-44E3-9099-C40C66FF867C}">
                  <a14:compatExt spid="_x0000_s33894"/>
                </a:ext>
                <a:ext uri="{FF2B5EF4-FFF2-40B4-BE49-F238E27FC236}">
                  <a16:creationId xmlns:a16="http://schemas.microsoft.com/office/drawing/2014/main" id="{00000000-0008-0000-0B00-00006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Supply and Exhaust Fans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xdr:row>
          <xdr:rowOff>180975</xdr:rowOff>
        </xdr:from>
        <xdr:to>
          <xdr:col>7</xdr:col>
          <xdr:colOff>104775</xdr:colOff>
          <xdr:row>6</xdr:row>
          <xdr:rowOff>28575</xdr:rowOff>
        </xdr:to>
        <xdr:sp macro="" textlink="">
          <xdr:nvSpPr>
            <xdr:cNvPr id="33895" name="Check Box 103" hidden="1">
              <a:extLst>
                <a:ext uri="{63B3BB69-23CF-44E3-9099-C40C66FF867C}">
                  <a14:compatExt spid="_x0000_s33895"/>
                </a:ext>
                <a:ext uri="{FF2B5EF4-FFF2-40B4-BE49-F238E27FC236}">
                  <a16:creationId xmlns:a16="http://schemas.microsoft.com/office/drawing/2014/main" id="{00000000-0008-0000-0B00-00006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0</xdr:colOff>
      <xdr:row>61</xdr:row>
      <xdr:rowOff>38100</xdr:rowOff>
    </xdr:from>
    <xdr:to>
      <xdr:col>0</xdr:col>
      <xdr:colOff>114300</xdr:colOff>
      <xdr:row>65</xdr:row>
      <xdr:rowOff>57150</xdr:rowOff>
    </xdr:to>
    <xdr:sp macro="" textlink="">
      <xdr:nvSpPr>
        <xdr:cNvPr id="2" name="Picture 3">
          <a:hlinkClick xmlns:r="http://schemas.openxmlformats.org/officeDocument/2006/relationships" r:id="rId1" tgtFrame="_parent"/>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609600" y="9105900"/>
          <a:ext cx="114300" cy="666750"/>
        </a:xfrm>
        <a:prstGeom prst="rect">
          <a:avLst/>
        </a:prstGeom>
        <a:noFill/>
        <a:ln w="9525">
          <a:no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114299</xdr:colOff>
      <xdr:row>13</xdr:row>
      <xdr:rowOff>142875</xdr:rowOff>
    </xdr:from>
    <xdr:to>
      <xdr:col>3</xdr:col>
      <xdr:colOff>461962</xdr:colOff>
      <xdr:row>22</xdr:row>
      <xdr:rowOff>3175</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rotWithShape="1">
        <a:blip xmlns:r="http://schemas.openxmlformats.org/officeDocument/2006/relationships" r:embed="rId1"/>
        <a:srcRect l="7324"/>
        <a:stretch/>
      </xdr:blipFill>
      <xdr:spPr>
        <a:xfrm>
          <a:off x="723899" y="3238500"/>
          <a:ext cx="1566863" cy="1571625"/>
        </a:xfrm>
        <a:prstGeom prst="rect">
          <a:avLst/>
        </a:prstGeom>
      </xdr:spPr>
    </xdr:pic>
    <xdr:clientData/>
  </xdr:twoCellAnchor>
  <xdr:twoCellAnchor editAs="oneCell">
    <xdr:from>
      <xdr:col>1</xdr:col>
      <xdr:colOff>111056</xdr:colOff>
      <xdr:row>24</xdr:row>
      <xdr:rowOff>104775</xdr:rowOff>
    </xdr:from>
    <xdr:to>
      <xdr:col>3</xdr:col>
      <xdr:colOff>495300</xdr:colOff>
      <xdr:row>33</xdr:row>
      <xdr:rowOff>98964</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720656" y="5305425"/>
          <a:ext cx="1603444" cy="1708689"/>
        </a:xfrm>
        <a:prstGeom prst="rect">
          <a:avLst/>
        </a:prstGeom>
      </xdr:spPr>
    </xdr:pic>
    <xdr:clientData/>
  </xdr:twoCellAnchor>
  <xdr:twoCellAnchor editAs="oneCell">
    <xdr:from>
      <xdr:col>1</xdr:col>
      <xdr:colOff>209716</xdr:colOff>
      <xdr:row>40</xdr:row>
      <xdr:rowOff>47626</xdr:rowOff>
    </xdr:from>
    <xdr:to>
      <xdr:col>3</xdr:col>
      <xdr:colOff>266700</xdr:colOff>
      <xdr:row>47</xdr:row>
      <xdr:rowOff>85725</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3"/>
        <a:srcRect l="6072" t="1" r="7301" b="3375"/>
        <a:stretch/>
      </xdr:blipFill>
      <xdr:spPr>
        <a:xfrm>
          <a:off x="819316" y="8296276"/>
          <a:ext cx="1276184" cy="1371599"/>
        </a:xfrm>
        <a:prstGeom prst="rect">
          <a:avLst/>
        </a:prstGeom>
      </xdr:spPr>
    </xdr:pic>
    <xdr:clientData/>
  </xdr:twoCellAnchor>
  <xdr:twoCellAnchor editAs="oneCell">
    <xdr:from>
      <xdr:col>1</xdr:col>
      <xdr:colOff>114300</xdr:colOff>
      <xdr:row>50</xdr:row>
      <xdr:rowOff>180975</xdr:rowOff>
    </xdr:from>
    <xdr:to>
      <xdr:col>3</xdr:col>
      <xdr:colOff>342240</xdr:colOff>
      <xdr:row>57</xdr:row>
      <xdr:rowOff>163575</xdr:rowOff>
    </xdr:to>
    <xdr:pic>
      <xdr:nvPicPr>
        <xdr:cNvPr id="5" name="Picture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4"/>
        <a:stretch>
          <a:fillRect/>
        </a:stretch>
      </xdr:blipFill>
      <xdr:spPr>
        <a:xfrm>
          <a:off x="723900" y="10334625"/>
          <a:ext cx="1447140" cy="1316100"/>
        </a:xfrm>
        <a:prstGeom prst="rect">
          <a:avLst/>
        </a:prstGeom>
      </xdr:spPr>
    </xdr:pic>
    <xdr:clientData/>
  </xdr:twoCellAnchor>
  <xdr:twoCellAnchor editAs="oneCell">
    <xdr:from>
      <xdr:col>1</xdr:col>
      <xdr:colOff>64264</xdr:colOff>
      <xdr:row>63</xdr:row>
      <xdr:rowOff>47625</xdr:rowOff>
    </xdr:from>
    <xdr:to>
      <xdr:col>3</xdr:col>
      <xdr:colOff>323850</xdr:colOff>
      <xdr:row>70</xdr:row>
      <xdr:rowOff>67184</xdr:rowOff>
    </xdr:to>
    <xdr:pic>
      <xdr:nvPicPr>
        <xdr:cNvPr id="6" name="Picture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5"/>
        <a:stretch>
          <a:fillRect/>
        </a:stretch>
      </xdr:blipFill>
      <xdr:spPr>
        <a:xfrm>
          <a:off x="673864" y="12677775"/>
          <a:ext cx="1478786" cy="1353059"/>
        </a:xfrm>
        <a:prstGeom prst="rect">
          <a:avLst/>
        </a:prstGeom>
      </xdr:spPr>
    </xdr:pic>
    <xdr:clientData/>
  </xdr:twoCellAnchor>
  <xdr:oneCellAnchor>
    <xdr:from>
      <xdr:col>13</xdr:col>
      <xdr:colOff>114299</xdr:colOff>
      <xdr:row>13</xdr:row>
      <xdr:rowOff>142875</xdr:rowOff>
    </xdr:from>
    <xdr:ext cx="1566863" cy="1571625"/>
    <xdr:pic>
      <xdr:nvPicPr>
        <xdr:cNvPr id="7" name="Picture 6">
          <a:extLst>
            <a:ext uri="{FF2B5EF4-FFF2-40B4-BE49-F238E27FC236}">
              <a16:creationId xmlns:a16="http://schemas.microsoft.com/office/drawing/2014/main" id="{00000000-0008-0000-1000-000007000000}"/>
            </a:ext>
          </a:extLst>
        </xdr:cNvPr>
        <xdr:cNvPicPr>
          <a:picLocks noChangeAspect="1"/>
        </xdr:cNvPicPr>
      </xdr:nvPicPr>
      <xdr:blipFill rotWithShape="1">
        <a:blip xmlns:r="http://schemas.openxmlformats.org/officeDocument/2006/relationships" r:embed="rId1"/>
        <a:srcRect l="7324"/>
        <a:stretch/>
      </xdr:blipFill>
      <xdr:spPr>
        <a:xfrm>
          <a:off x="723899" y="3238500"/>
          <a:ext cx="1566863" cy="1571625"/>
        </a:xfrm>
        <a:prstGeom prst="rect">
          <a:avLst/>
        </a:prstGeom>
      </xdr:spPr>
    </xdr:pic>
    <xdr:clientData/>
  </xdr:oneCellAnchor>
  <xdr:oneCellAnchor>
    <xdr:from>
      <xdr:col>13</xdr:col>
      <xdr:colOff>111056</xdr:colOff>
      <xdr:row>24</xdr:row>
      <xdr:rowOff>104775</xdr:rowOff>
    </xdr:from>
    <xdr:ext cx="1603444" cy="1708689"/>
    <xdr:pic>
      <xdr:nvPicPr>
        <xdr:cNvPr id="8" name="Picture 7">
          <a:extLst>
            <a:ext uri="{FF2B5EF4-FFF2-40B4-BE49-F238E27FC236}">
              <a16:creationId xmlns:a16="http://schemas.microsoft.com/office/drawing/2014/main" id="{00000000-0008-0000-1000-000008000000}"/>
            </a:ext>
          </a:extLst>
        </xdr:cNvPr>
        <xdr:cNvPicPr>
          <a:picLocks noChangeAspect="1"/>
        </xdr:cNvPicPr>
      </xdr:nvPicPr>
      <xdr:blipFill>
        <a:blip xmlns:r="http://schemas.openxmlformats.org/officeDocument/2006/relationships" r:embed="rId2"/>
        <a:stretch>
          <a:fillRect/>
        </a:stretch>
      </xdr:blipFill>
      <xdr:spPr>
        <a:xfrm>
          <a:off x="720656" y="5305425"/>
          <a:ext cx="1603444" cy="1708689"/>
        </a:xfrm>
        <a:prstGeom prst="rect">
          <a:avLst/>
        </a:prstGeom>
      </xdr:spPr>
    </xdr:pic>
    <xdr:clientData/>
  </xdr:oneCellAnchor>
  <xdr:oneCellAnchor>
    <xdr:from>
      <xdr:col>13</xdr:col>
      <xdr:colOff>209716</xdr:colOff>
      <xdr:row>40</xdr:row>
      <xdr:rowOff>47626</xdr:rowOff>
    </xdr:from>
    <xdr:ext cx="1276184" cy="1371599"/>
    <xdr:pic>
      <xdr:nvPicPr>
        <xdr:cNvPr id="9" name="Picture 8">
          <a:extLst>
            <a:ext uri="{FF2B5EF4-FFF2-40B4-BE49-F238E27FC236}">
              <a16:creationId xmlns:a16="http://schemas.microsoft.com/office/drawing/2014/main" id="{00000000-0008-0000-1000-000009000000}"/>
            </a:ext>
          </a:extLst>
        </xdr:cNvPr>
        <xdr:cNvPicPr>
          <a:picLocks noChangeAspect="1"/>
        </xdr:cNvPicPr>
      </xdr:nvPicPr>
      <xdr:blipFill rotWithShape="1">
        <a:blip xmlns:r="http://schemas.openxmlformats.org/officeDocument/2006/relationships" r:embed="rId3"/>
        <a:srcRect l="6072" t="1" r="7301" b="3375"/>
        <a:stretch/>
      </xdr:blipFill>
      <xdr:spPr>
        <a:xfrm>
          <a:off x="819316" y="8296276"/>
          <a:ext cx="1276184" cy="1371599"/>
        </a:xfrm>
        <a:prstGeom prst="rect">
          <a:avLst/>
        </a:prstGeom>
      </xdr:spPr>
    </xdr:pic>
    <xdr:clientData/>
  </xdr:oneCellAnchor>
  <xdr:oneCellAnchor>
    <xdr:from>
      <xdr:col>13</xdr:col>
      <xdr:colOff>114300</xdr:colOff>
      <xdr:row>50</xdr:row>
      <xdr:rowOff>180975</xdr:rowOff>
    </xdr:from>
    <xdr:ext cx="1447140" cy="1316100"/>
    <xdr:pic>
      <xdr:nvPicPr>
        <xdr:cNvPr id="10" name="Picture 9">
          <a:extLst>
            <a:ext uri="{FF2B5EF4-FFF2-40B4-BE49-F238E27FC236}">
              <a16:creationId xmlns:a16="http://schemas.microsoft.com/office/drawing/2014/main" id="{00000000-0008-0000-1000-00000A000000}"/>
            </a:ext>
          </a:extLst>
        </xdr:cNvPr>
        <xdr:cNvPicPr>
          <a:picLocks noChangeAspect="1"/>
        </xdr:cNvPicPr>
      </xdr:nvPicPr>
      <xdr:blipFill>
        <a:blip xmlns:r="http://schemas.openxmlformats.org/officeDocument/2006/relationships" r:embed="rId4"/>
        <a:stretch>
          <a:fillRect/>
        </a:stretch>
      </xdr:blipFill>
      <xdr:spPr>
        <a:xfrm>
          <a:off x="723900" y="10334625"/>
          <a:ext cx="1447140" cy="1316100"/>
        </a:xfrm>
        <a:prstGeom prst="rect">
          <a:avLst/>
        </a:prstGeom>
      </xdr:spPr>
    </xdr:pic>
    <xdr:clientData/>
  </xdr:oneCellAnchor>
  <xdr:oneCellAnchor>
    <xdr:from>
      <xdr:col>13</xdr:col>
      <xdr:colOff>64264</xdr:colOff>
      <xdr:row>63</xdr:row>
      <xdr:rowOff>47625</xdr:rowOff>
    </xdr:from>
    <xdr:ext cx="1478786" cy="1353059"/>
    <xdr:pic>
      <xdr:nvPicPr>
        <xdr:cNvPr id="11" name="Picture 10">
          <a:extLst>
            <a:ext uri="{FF2B5EF4-FFF2-40B4-BE49-F238E27FC236}">
              <a16:creationId xmlns:a16="http://schemas.microsoft.com/office/drawing/2014/main" id="{00000000-0008-0000-1000-00000B000000}"/>
            </a:ext>
          </a:extLst>
        </xdr:cNvPr>
        <xdr:cNvPicPr>
          <a:picLocks noChangeAspect="1"/>
        </xdr:cNvPicPr>
      </xdr:nvPicPr>
      <xdr:blipFill>
        <a:blip xmlns:r="http://schemas.openxmlformats.org/officeDocument/2006/relationships" r:embed="rId5"/>
        <a:stretch>
          <a:fillRect/>
        </a:stretch>
      </xdr:blipFill>
      <xdr:spPr>
        <a:xfrm>
          <a:off x="673864" y="12677775"/>
          <a:ext cx="1478786" cy="1353059"/>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egadude\kw\2004\Projects\Los%20Angeles%20Times\04020-02%20LA%20Times%20Orange%20County%20Plant\04020-02%20Work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gadude\kw\2004\Projects\Los%20Angeles%20Times\04020-02%20LA%20Times%20Orange%20County%20Plant\04020-02%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Leas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ght_Table (for internal use)"/>
      <sheetName val="Fixture Legend"/>
      <sheetName val="Field Data"/>
      <sheetName val="Pivot"/>
      <sheetName val="Sort"/>
      <sheetName val="LE1-Scope of Work"/>
      <sheetName val="Savings"/>
      <sheetName val="Existing and Proposed Legend"/>
      <sheetName val="Overview"/>
      <sheetName val="Quote"/>
      <sheetName val="Financing"/>
      <sheetName val="Op. Lease"/>
      <sheetName val="Data Validation"/>
      <sheetName val="Boiler Load"/>
      <sheetName val="AHU 13S Item-1 Non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eia.gov/energyexplained/?page=about_energy_units" TargetMode="External"/><Relationship Id="rId1" Type="http://schemas.openxmlformats.org/officeDocument/2006/relationships/hyperlink" Target="http://www.spiraxsarco.com/Resources/Pages/Steam-Tables/saturated-steam.aspx" TargetMode="Externa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7.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7.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47" Type="http://schemas.openxmlformats.org/officeDocument/2006/relationships/ctrlProp" Target="../ctrlProps/ctrlProp78.xml"/><Relationship Id="rId50" Type="http://schemas.openxmlformats.org/officeDocument/2006/relationships/ctrlProp" Target="../ctrlProps/ctrlProp81.xml"/><Relationship Id="rId55" Type="http://schemas.openxmlformats.org/officeDocument/2006/relationships/ctrlProp" Target="../ctrlProps/ctrlProp86.xml"/><Relationship Id="rId63" Type="http://schemas.openxmlformats.org/officeDocument/2006/relationships/ctrlProp" Target="../ctrlProps/ctrlProp94.xml"/><Relationship Id="rId68" Type="http://schemas.openxmlformats.org/officeDocument/2006/relationships/ctrlProp" Target="../ctrlProps/ctrlProp99.xml"/><Relationship Id="rId76" Type="http://schemas.openxmlformats.org/officeDocument/2006/relationships/ctrlProp" Target="../ctrlProps/ctrlProp107.xml"/><Relationship Id="rId84" Type="http://schemas.openxmlformats.org/officeDocument/2006/relationships/ctrlProp" Target="../ctrlProps/ctrlProp115.xml"/><Relationship Id="rId7" Type="http://schemas.openxmlformats.org/officeDocument/2006/relationships/ctrlProp" Target="../ctrlProps/ctrlProp38.xml"/><Relationship Id="rId71" Type="http://schemas.openxmlformats.org/officeDocument/2006/relationships/ctrlProp" Target="../ctrlProps/ctrlProp102.xml"/><Relationship Id="rId2" Type="http://schemas.openxmlformats.org/officeDocument/2006/relationships/drawing" Target="../drawings/drawing6.xml"/><Relationship Id="rId16" Type="http://schemas.openxmlformats.org/officeDocument/2006/relationships/ctrlProp" Target="../ctrlProps/ctrlProp47.xml"/><Relationship Id="rId29" Type="http://schemas.openxmlformats.org/officeDocument/2006/relationships/ctrlProp" Target="../ctrlProps/ctrlProp60.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3" Type="http://schemas.openxmlformats.org/officeDocument/2006/relationships/ctrlProp" Target="../ctrlProps/ctrlProp84.xml"/><Relationship Id="rId58" Type="http://schemas.openxmlformats.org/officeDocument/2006/relationships/ctrlProp" Target="../ctrlProps/ctrlProp89.xml"/><Relationship Id="rId66" Type="http://schemas.openxmlformats.org/officeDocument/2006/relationships/ctrlProp" Target="../ctrlProps/ctrlProp97.xml"/><Relationship Id="rId74" Type="http://schemas.openxmlformats.org/officeDocument/2006/relationships/ctrlProp" Target="../ctrlProps/ctrlProp105.xml"/><Relationship Id="rId79" Type="http://schemas.openxmlformats.org/officeDocument/2006/relationships/ctrlProp" Target="../ctrlProps/ctrlProp110.xml"/><Relationship Id="rId5" Type="http://schemas.openxmlformats.org/officeDocument/2006/relationships/ctrlProp" Target="../ctrlProps/ctrlProp36.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3" Type="http://schemas.openxmlformats.org/officeDocument/2006/relationships/vmlDrawing" Target="../drawings/vmlDrawing8.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1" Type="http://schemas.openxmlformats.org/officeDocument/2006/relationships/printerSettings" Target="../printerSettings/printerSettings11.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Q48"/>
  <sheetViews>
    <sheetView showGridLines="0" tabSelected="1" zoomScaleSheetLayoutView="100" workbookViewId="0">
      <selection activeCell="B16" sqref="B16"/>
    </sheetView>
  </sheetViews>
  <sheetFormatPr defaultColWidth="8.85546875" defaultRowHeight="15"/>
  <cols>
    <col min="1" max="1" width="6" style="204" customWidth="1"/>
    <col min="2" max="2" width="21.7109375" style="204" customWidth="1"/>
    <col min="3" max="3" width="81.85546875" style="204" customWidth="1"/>
    <col min="4" max="10" width="10.85546875" style="204" customWidth="1"/>
    <col min="11" max="16384" width="8.85546875" style="204"/>
  </cols>
  <sheetData>
    <row r="1" spans="1:10" ht="18.75">
      <c r="A1" s="639" t="s">
        <v>373</v>
      </c>
      <c r="B1" s="131"/>
      <c r="C1" s="131"/>
      <c r="D1" s="641"/>
      <c r="E1" s="641"/>
      <c r="F1" s="641"/>
      <c r="G1" s="641"/>
      <c r="H1" s="641"/>
      <c r="I1" s="641"/>
      <c r="J1" s="641"/>
    </row>
    <row r="2" spans="1:10">
      <c r="D2" s="318"/>
      <c r="E2" s="318"/>
      <c r="F2" s="318"/>
      <c r="G2" s="318"/>
      <c r="H2" s="318"/>
      <c r="I2" s="318"/>
      <c r="J2" s="318"/>
    </row>
    <row r="3" spans="1:10">
      <c r="A3" s="204" t="s">
        <v>674</v>
      </c>
    </row>
    <row r="5" spans="1:10">
      <c r="A5" s="204" t="s">
        <v>574</v>
      </c>
    </row>
    <row r="6" spans="1:10">
      <c r="A6" s="204" t="s">
        <v>546</v>
      </c>
    </row>
    <row r="7" spans="1:10">
      <c r="A7" s="204" t="s">
        <v>161</v>
      </c>
    </row>
    <row r="9" spans="1:10">
      <c r="A9" s="720" t="s">
        <v>32</v>
      </c>
      <c r="B9" s="720"/>
      <c r="C9" s="463" t="s">
        <v>162</v>
      </c>
    </row>
    <row r="10" spans="1:10">
      <c r="A10" s="721" t="s">
        <v>33</v>
      </c>
      <c r="B10" s="721"/>
      <c r="C10" s="463" t="s">
        <v>163</v>
      </c>
    </row>
    <row r="11" spans="1:10">
      <c r="A11" s="722" t="s">
        <v>227</v>
      </c>
      <c r="B11" s="723"/>
      <c r="C11" s="463" t="s">
        <v>547</v>
      </c>
    </row>
    <row r="13" spans="1:10" ht="30.75" customHeight="1">
      <c r="A13" s="724" t="s">
        <v>675</v>
      </c>
      <c r="B13" s="724"/>
      <c r="C13" s="724"/>
    </row>
    <row r="15" spans="1:10">
      <c r="A15" s="204" t="s">
        <v>131</v>
      </c>
    </row>
    <row r="16" spans="1:10">
      <c r="A16" s="204" t="s">
        <v>44</v>
      </c>
      <c r="B16" s="123" t="s">
        <v>130</v>
      </c>
      <c r="C16" s="642"/>
    </row>
    <row r="18" spans="1:17">
      <c r="A18" s="118" t="s">
        <v>606</v>
      </c>
    </row>
    <row r="19" spans="1:17">
      <c r="A19" s="654" t="s">
        <v>676</v>
      </c>
      <c r="C19" s="531" t="s">
        <v>677</v>
      </c>
    </row>
    <row r="21" spans="1:17">
      <c r="A21" s="725" t="s">
        <v>619</v>
      </c>
      <c r="B21" s="725"/>
    </row>
    <row r="22" spans="1:17" ht="150">
      <c r="C22" s="638" t="s">
        <v>671</v>
      </c>
      <c r="D22" s="638"/>
      <c r="E22" s="638"/>
      <c r="F22" s="638"/>
      <c r="G22" s="638"/>
      <c r="H22" s="638"/>
      <c r="I22" s="638"/>
      <c r="J22" s="638"/>
      <c r="K22" s="638"/>
      <c r="L22" s="638"/>
      <c r="M22" s="638"/>
      <c r="N22" s="638"/>
      <c r="O22" s="638"/>
      <c r="P22" s="638"/>
      <c r="Q22" s="638"/>
    </row>
    <row r="23" spans="1:17">
      <c r="A23" s="725" t="s">
        <v>678</v>
      </c>
      <c r="B23" s="725"/>
      <c r="C23" s="638"/>
      <c r="D23" s="638"/>
      <c r="E23" s="638"/>
      <c r="F23" s="638"/>
      <c r="G23" s="638"/>
      <c r="H23" s="638"/>
      <c r="I23" s="638"/>
      <c r="J23" s="638"/>
      <c r="K23" s="638"/>
      <c r="L23" s="638"/>
      <c r="M23" s="638"/>
      <c r="N23" s="638"/>
      <c r="O23" s="638"/>
      <c r="P23" s="638"/>
      <c r="Q23" s="638"/>
    </row>
    <row r="24" spans="1:17">
      <c r="C24" s="638" t="s">
        <v>679</v>
      </c>
      <c r="D24" s="638"/>
      <c r="E24" s="638"/>
      <c r="F24" s="638"/>
      <c r="G24" s="638"/>
      <c r="H24" s="638"/>
      <c r="I24" s="638"/>
      <c r="J24" s="638"/>
      <c r="K24" s="638"/>
      <c r="L24" s="638"/>
      <c r="M24" s="638"/>
      <c r="N24" s="638"/>
      <c r="O24" s="638"/>
      <c r="P24" s="638"/>
      <c r="Q24" s="638"/>
    </row>
    <row r="25" spans="1:17">
      <c r="A25" s="725" t="s">
        <v>607</v>
      </c>
      <c r="B25" s="725"/>
      <c r="D25" s="638"/>
      <c r="E25" s="638"/>
      <c r="F25" s="638"/>
      <c r="G25" s="638"/>
      <c r="H25" s="638"/>
      <c r="I25" s="638"/>
      <c r="J25" s="638"/>
      <c r="K25" s="638"/>
      <c r="L25" s="638"/>
      <c r="M25" s="638"/>
      <c r="N25" s="638"/>
      <c r="O25" s="638"/>
      <c r="P25" s="638"/>
      <c r="Q25" s="638"/>
    </row>
    <row r="26" spans="1:17" ht="45">
      <c r="A26" s="118"/>
      <c r="C26" s="531" t="s">
        <v>680</v>
      </c>
      <c r="D26" s="638"/>
      <c r="E26" s="638"/>
      <c r="F26" s="638"/>
      <c r="G26" s="638"/>
      <c r="H26" s="638"/>
      <c r="I26" s="638"/>
      <c r="J26" s="638"/>
      <c r="K26" s="638"/>
      <c r="L26" s="638"/>
      <c r="M26" s="638"/>
      <c r="N26" s="638"/>
      <c r="O26" s="638"/>
      <c r="P26" s="638"/>
      <c r="Q26" s="638"/>
    </row>
    <row r="27" spans="1:17">
      <c r="A27" s="725" t="s">
        <v>681</v>
      </c>
      <c r="B27" s="725"/>
      <c r="C27" s="638"/>
      <c r="D27" s="638"/>
      <c r="E27" s="638"/>
      <c r="F27" s="638"/>
      <c r="G27" s="638"/>
      <c r="H27" s="638"/>
      <c r="I27" s="638"/>
      <c r="J27" s="638"/>
      <c r="K27" s="638"/>
      <c r="L27" s="638"/>
      <c r="M27" s="638"/>
      <c r="N27" s="638"/>
      <c r="O27" s="638"/>
      <c r="P27" s="638"/>
      <c r="Q27" s="638"/>
    </row>
    <row r="28" spans="1:17" ht="30">
      <c r="A28" s="118"/>
      <c r="C28" s="638" t="s">
        <v>695</v>
      </c>
      <c r="D28" s="638"/>
      <c r="E28" s="638"/>
      <c r="F28" s="638"/>
      <c r="G28" s="638"/>
      <c r="H28" s="638"/>
      <c r="I28" s="638"/>
      <c r="J28" s="638"/>
      <c r="K28" s="638"/>
      <c r="L28" s="638"/>
      <c r="M28" s="638"/>
      <c r="N28" s="638"/>
      <c r="O28" s="638"/>
      <c r="P28" s="638"/>
      <c r="Q28" s="638"/>
    </row>
    <row r="29" spans="1:17">
      <c r="A29" s="725" t="s">
        <v>682</v>
      </c>
      <c r="B29" s="725"/>
      <c r="C29" s="638"/>
      <c r="D29" s="638"/>
      <c r="E29" s="638"/>
      <c r="F29" s="638"/>
      <c r="G29" s="638"/>
      <c r="H29" s="638"/>
      <c r="I29" s="638"/>
      <c r="J29" s="638"/>
      <c r="K29" s="638"/>
      <c r="L29" s="638"/>
      <c r="M29" s="638"/>
      <c r="N29" s="638"/>
      <c r="O29" s="638"/>
      <c r="P29" s="638"/>
      <c r="Q29" s="638"/>
    </row>
    <row r="30" spans="1:17">
      <c r="A30" s="118"/>
      <c r="C30" s="638" t="s">
        <v>709</v>
      </c>
      <c r="D30" s="638"/>
      <c r="E30" s="638"/>
      <c r="F30" s="638"/>
      <c r="G30" s="638"/>
      <c r="H30" s="638"/>
      <c r="I30" s="638"/>
      <c r="J30" s="638"/>
      <c r="K30" s="638"/>
      <c r="L30" s="638"/>
      <c r="M30" s="638"/>
      <c r="N30" s="638"/>
      <c r="O30" s="638"/>
      <c r="P30" s="638"/>
      <c r="Q30" s="638"/>
    </row>
    <row r="31" spans="1:17">
      <c r="A31" s="725" t="s">
        <v>683</v>
      </c>
      <c r="B31" s="725"/>
      <c r="C31" s="638"/>
      <c r="D31" s="638"/>
      <c r="E31" s="638"/>
      <c r="F31" s="638"/>
      <c r="G31" s="638"/>
      <c r="H31" s="638"/>
      <c r="I31" s="638"/>
      <c r="J31" s="638"/>
      <c r="K31" s="638"/>
      <c r="L31" s="638"/>
      <c r="M31" s="638"/>
      <c r="N31" s="638"/>
      <c r="O31" s="638"/>
      <c r="P31" s="638"/>
      <c r="Q31" s="638"/>
    </row>
    <row r="32" spans="1:17">
      <c r="A32" s="118"/>
      <c r="C32" s="204" t="s">
        <v>697</v>
      </c>
    </row>
    <row r="33" spans="1:11">
      <c r="A33" s="725" t="s">
        <v>684</v>
      </c>
      <c r="B33" s="725"/>
    </row>
    <row r="34" spans="1:11">
      <c r="A34" s="118"/>
      <c r="C34" s="204" t="s">
        <v>696</v>
      </c>
    </row>
    <row r="35" spans="1:11">
      <c r="A35" s="725" t="s">
        <v>685</v>
      </c>
      <c r="B35" s="725"/>
    </row>
    <row r="36" spans="1:11">
      <c r="A36" s="118"/>
      <c r="C36" s="204" t="s">
        <v>703</v>
      </c>
    </row>
    <row r="37" spans="1:11">
      <c r="A37" s="725" t="s">
        <v>686</v>
      </c>
      <c r="B37" s="725"/>
    </row>
    <row r="38" spans="1:11" ht="45">
      <c r="A38" s="118"/>
      <c r="C38" s="636" t="s">
        <v>672</v>
      </c>
      <c r="D38" s="636"/>
      <c r="E38" s="636"/>
      <c r="F38" s="636"/>
      <c r="G38" s="636"/>
      <c r="H38" s="636"/>
      <c r="I38" s="636"/>
      <c r="J38" s="636"/>
      <c r="K38" s="636"/>
    </row>
    <row r="39" spans="1:11">
      <c r="A39" s="725" t="s">
        <v>687</v>
      </c>
      <c r="B39" s="725"/>
      <c r="C39" s="636"/>
      <c r="D39" s="636"/>
      <c r="E39" s="636"/>
      <c r="F39" s="636"/>
      <c r="G39" s="636"/>
      <c r="H39" s="636"/>
      <c r="I39" s="636"/>
      <c r="J39" s="636"/>
      <c r="K39" s="636"/>
    </row>
    <row r="40" spans="1:11">
      <c r="A40" s="118"/>
      <c r="C40" s="636" t="s">
        <v>708</v>
      </c>
      <c r="D40" s="636"/>
      <c r="E40" s="636"/>
      <c r="F40" s="636"/>
      <c r="G40" s="636"/>
      <c r="H40" s="636"/>
      <c r="I40" s="636"/>
      <c r="J40" s="636"/>
      <c r="K40" s="636"/>
    </row>
    <row r="41" spans="1:11">
      <c r="A41" s="725" t="s">
        <v>688</v>
      </c>
      <c r="B41" s="725"/>
      <c r="C41" s="636"/>
      <c r="D41" s="636"/>
      <c r="E41" s="636"/>
      <c r="F41" s="636"/>
      <c r="G41" s="636"/>
      <c r="H41" s="636"/>
      <c r="I41" s="636"/>
      <c r="J41" s="636"/>
      <c r="K41" s="636"/>
    </row>
    <row r="42" spans="1:11">
      <c r="A42" s="118"/>
      <c r="C42" s="636" t="s">
        <v>707</v>
      </c>
      <c r="D42" s="636"/>
      <c r="E42" s="636"/>
      <c r="F42" s="636"/>
      <c r="G42" s="636"/>
      <c r="H42" s="636"/>
      <c r="I42" s="636"/>
      <c r="J42" s="636"/>
      <c r="K42" s="636"/>
    </row>
    <row r="43" spans="1:11">
      <c r="A43" s="725" t="s">
        <v>689</v>
      </c>
      <c r="B43" s="725"/>
      <c r="C43" s="636"/>
      <c r="D43" s="636"/>
      <c r="E43" s="636"/>
      <c r="F43" s="636"/>
      <c r="G43" s="636"/>
      <c r="H43" s="636"/>
      <c r="I43" s="636"/>
      <c r="J43" s="636"/>
      <c r="K43" s="636"/>
    </row>
    <row r="44" spans="1:11">
      <c r="A44" s="118"/>
      <c r="C44" s="636" t="s">
        <v>706</v>
      </c>
      <c r="D44" s="636"/>
      <c r="E44" s="636"/>
      <c r="F44" s="636"/>
      <c r="G44" s="636"/>
      <c r="H44" s="636"/>
      <c r="I44" s="636"/>
      <c r="J44" s="636"/>
      <c r="K44" s="636"/>
    </row>
    <row r="45" spans="1:11">
      <c r="A45" s="725" t="s">
        <v>690</v>
      </c>
      <c r="B45" s="725"/>
      <c r="C45" s="636"/>
      <c r="D45" s="636"/>
      <c r="E45" s="636"/>
      <c r="F45" s="636"/>
      <c r="G45" s="636"/>
      <c r="H45" s="636"/>
      <c r="I45" s="636"/>
      <c r="J45" s="636"/>
      <c r="K45" s="636"/>
    </row>
    <row r="46" spans="1:11" ht="30">
      <c r="A46" s="118"/>
      <c r="C46" s="636" t="s">
        <v>705</v>
      </c>
      <c r="D46" s="636"/>
      <c r="E46" s="636"/>
      <c r="F46" s="636"/>
      <c r="G46" s="636"/>
      <c r="H46" s="636"/>
      <c r="I46" s="636"/>
      <c r="J46" s="636"/>
      <c r="K46" s="636"/>
    </row>
    <row r="47" spans="1:11">
      <c r="A47" s="725" t="s">
        <v>691</v>
      </c>
      <c r="B47" s="725"/>
      <c r="C47" s="636"/>
      <c r="D47" s="636"/>
      <c r="E47" s="636"/>
      <c r="F47" s="636"/>
      <c r="G47" s="636"/>
      <c r="H47" s="636"/>
      <c r="I47" s="636"/>
      <c r="J47" s="636"/>
      <c r="K47" s="636"/>
    </row>
    <row r="48" spans="1:11">
      <c r="C48" s="204" t="s">
        <v>698</v>
      </c>
    </row>
  </sheetData>
  <mergeCells count="18">
    <mergeCell ref="A43:B43"/>
    <mergeCell ref="A45:B45"/>
    <mergeCell ref="A47:B47"/>
    <mergeCell ref="A33:B33"/>
    <mergeCell ref="A35:B35"/>
    <mergeCell ref="A37:B37"/>
    <mergeCell ref="A39:B39"/>
    <mergeCell ref="A41:B41"/>
    <mergeCell ref="A23:B23"/>
    <mergeCell ref="A25:B25"/>
    <mergeCell ref="A27:B27"/>
    <mergeCell ref="A29:B29"/>
    <mergeCell ref="A31:B31"/>
    <mergeCell ref="A9:B9"/>
    <mergeCell ref="A10:B10"/>
    <mergeCell ref="A11:B11"/>
    <mergeCell ref="A13:C13"/>
    <mergeCell ref="A21:B21"/>
  </mergeCells>
  <hyperlinks>
    <hyperlink ref="A19" location="'All - Building'!A1" display="All - Building" xr:uid="{00000000-0004-0000-0000-000000000000}"/>
    <hyperlink ref="A21" location="'All - Metered Energy'!A1" display="All - Metered Energy" xr:uid="{00000000-0004-0000-0000-000001000000}"/>
    <hyperlink ref="A23" location="'All - Delivered Energy'!A1" display="All - Delivered Energy" xr:uid="{00000000-0004-0000-0000-000002000000}"/>
    <hyperlink ref="A25" location="'All - Annual Summary'!A1" display="All - Annual Summary" xr:uid="{00000000-0004-0000-0000-000003000000}"/>
    <hyperlink ref="A27" location="'All - Graphs'!A1" display="All - Graphs" xr:uid="{00000000-0004-0000-0000-000004000000}"/>
    <hyperlink ref="A29" location="'All - Space Functions'!A1" display="All - Space Functions" xr:uid="{00000000-0004-0000-0000-000005000000}"/>
    <hyperlink ref="A31" location="'L1 - EEM Summary'!A1" display="L1 - EEM Summary" xr:uid="{00000000-0004-0000-0000-000006000000}"/>
    <hyperlink ref="A33" location="'L2 - Envelope'!A1" display="L2 - Envelope" xr:uid="{00000000-0004-0000-0000-000007000000}"/>
    <hyperlink ref="A35" location="'L2 - HVAC'!A1" display="L2 - HVAC" xr:uid="{00000000-0004-0000-0000-000008000000}"/>
    <hyperlink ref="A37" location="'L2 Equipment Inventory'!A1" display="L2 Equipment Inventory" xr:uid="{00000000-0004-0000-0000-000009000000}"/>
    <hyperlink ref="A39" location="'L2 - Lighting Elec &amp; Plug Loads'!A1" display="L2 - Lighting Elec &amp; Plug Loads" xr:uid="{00000000-0004-0000-0000-00000A000000}"/>
    <hyperlink ref="A41" location="'L2 - End Use Breakdown'!A1" display="L2 - End Use Breakdown" xr:uid="{00000000-0004-0000-0000-00000B000000}"/>
    <hyperlink ref="A43" location="'L2 - EEM Summary'!A1" display="L2 - EEM Summary" xr:uid="{00000000-0004-0000-0000-00000C000000}"/>
    <hyperlink ref="A45" location="'L2 - QA-QC'!A1" display="L2 - QA-QC" xr:uid="{00000000-0004-0000-0000-00000D000000}"/>
    <hyperlink ref="A47" location="'Asset Score Inputs (optional)'!A1" display="Asset Score Inputs (optional)" xr:uid="{00000000-0004-0000-0000-00000E000000}"/>
  </hyperlinks>
  <pageMargins left="0.7" right="0.7" top="0.75" bottom="0.75" header="0.3" footer="0.3"/>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 Down Lists'!$K$2:$K$3</xm:f>
          </x14:formula1>
          <xm:sqref>B16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C248"/>
  <sheetViews>
    <sheetView showGridLines="0" zoomScaleNormal="100" zoomScaleSheetLayoutView="100" workbookViewId="0"/>
  </sheetViews>
  <sheetFormatPr defaultColWidth="8.85546875" defaultRowHeight="15"/>
  <cols>
    <col min="1" max="1" width="48.28515625" bestFit="1" customWidth="1"/>
    <col min="2" max="2" width="15.140625" bestFit="1" customWidth="1"/>
    <col min="3" max="3" width="5.85546875" customWidth="1"/>
    <col min="4" max="4" width="4.140625" customWidth="1"/>
    <col min="5" max="5" width="33.42578125" bestFit="1" customWidth="1"/>
    <col min="6" max="6" width="13.42578125" bestFit="1" customWidth="1"/>
    <col min="7" max="7" width="6.7109375" customWidth="1"/>
    <col min="8" max="8" width="13.42578125" customWidth="1"/>
    <col min="9" max="9" width="15.42578125" customWidth="1"/>
    <col min="10" max="10" width="19.85546875" customWidth="1"/>
    <col min="11" max="11" width="13.140625" customWidth="1"/>
    <col min="12" max="12" width="6.28515625" customWidth="1"/>
    <col min="13" max="13" width="23.42578125" customWidth="1"/>
    <col min="14" max="14" width="12.85546875" customWidth="1"/>
    <col min="15" max="15" width="12.7109375" customWidth="1"/>
    <col min="16" max="16" width="13.28515625" customWidth="1"/>
    <col min="17" max="17" width="12.28515625" customWidth="1"/>
    <col min="18" max="18" width="13.140625" customWidth="1"/>
    <col min="19" max="19" width="13.28515625" customWidth="1"/>
    <col min="20" max="20" width="16.28515625" customWidth="1"/>
    <col min="21" max="21" width="6" customWidth="1"/>
    <col min="22" max="22" width="5.85546875" customWidth="1"/>
    <col min="23" max="23" width="23.140625" customWidth="1"/>
    <col min="24" max="24" width="12.42578125" customWidth="1"/>
    <col min="25" max="25" width="20.85546875" customWidth="1"/>
    <col min="26" max="26" width="18.7109375" customWidth="1"/>
    <col min="27" max="27" width="17.42578125" customWidth="1"/>
    <col min="28" max="28" width="10.140625" customWidth="1"/>
    <col min="29" max="29" width="11" customWidth="1"/>
    <col min="30" max="30" width="7.28515625" customWidth="1"/>
    <col min="31" max="31" width="7.42578125" customWidth="1"/>
    <col min="32" max="32" width="4.85546875" customWidth="1"/>
    <col min="33" max="33" width="7.7109375" customWidth="1"/>
    <col min="34" max="34" width="8.140625" customWidth="1"/>
    <col min="35" max="35" width="7" customWidth="1"/>
    <col min="36" max="36" width="10.28515625" customWidth="1"/>
    <col min="37" max="37" width="10" customWidth="1"/>
    <col min="38" max="38" width="13.42578125" customWidth="1"/>
    <col min="39" max="39" width="9.42578125" customWidth="1"/>
    <col min="40" max="40" width="12.42578125" customWidth="1"/>
    <col min="41" max="41" width="11.140625" customWidth="1"/>
    <col min="42" max="42" width="12.42578125" customWidth="1"/>
    <col min="43" max="43" width="11.85546875" customWidth="1"/>
    <col min="44" max="44" width="7.85546875" customWidth="1"/>
    <col min="45" max="45" width="2" customWidth="1"/>
    <col min="46" max="46" width="8.28515625" customWidth="1"/>
    <col min="47" max="47" width="8.7109375" customWidth="1"/>
    <col min="48" max="48" width="10.42578125" customWidth="1"/>
    <col min="49" max="49" width="2.140625" customWidth="1"/>
    <col min="50" max="50" width="8.42578125" customWidth="1"/>
    <col min="51" max="52" width="11.42578125" customWidth="1"/>
    <col min="53" max="53" width="1.85546875" customWidth="1"/>
    <col min="54" max="54" width="7.140625" customWidth="1"/>
    <col min="55" max="55" width="9.42578125" customWidth="1"/>
    <col min="56" max="57" width="8.28515625" customWidth="1"/>
    <col min="58" max="60" width="8.42578125" customWidth="1"/>
    <col min="61" max="61" width="9.28515625" customWidth="1"/>
    <col min="62" max="62" width="5" customWidth="1"/>
    <col min="68" max="68" width="11.28515625" customWidth="1"/>
  </cols>
  <sheetData>
    <row r="1" spans="1:81" ht="21">
      <c r="A1" s="109" t="s">
        <v>576</v>
      </c>
      <c r="B1" s="109"/>
      <c r="C1" s="110"/>
      <c r="D1" s="110"/>
      <c r="E1" s="110"/>
      <c r="F1" s="110"/>
      <c r="G1" s="102"/>
      <c r="H1" s="102"/>
      <c r="I1" s="102"/>
      <c r="J1" s="102"/>
      <c r="K1" s="102"/>
      <c r="L1" s="7"/>
      <c r="M1" s="1"/>
      <c r="N1" s="1"/>
      <c r="O1" s="1"/>
      <c r="P1" s="2"/>
      <c r="Q1" s="23"/>
      <c r="R1" s="23"/>
      <c r="S1" s="23"/>
      <c r="T1" s="23"/>
      <c r="AJ1" s="1"/>
      <c r="AK1" s="1"/>
      <c r="AL1" s="1"/>
      <c r="AM1" s="1"/>
      <c r="AN1" s="1"/>
      <c r="AO1" s="1"/>
      <c r="AP1" s="1"/>
      <c r="AQ1" s="1"/>
      <c r="AR1" s="1"/>
      <c r="AS1" s="1"/>
      <c r="BY1" s="1"/>
      <c r="BZ1" s="1"/>
      <c r="CA1" s="1"/>
      <c r="CB1" s="1"/>
      <c r="CC1" s="1"/>
    </row>
    <row r="2" spans="1:81" ht="15" customHeight="1">
      <c r="A2" s="93"/>
      <c r="B2" s="93"/>
      <c r="C2" s="93"/>
      <c r="D2" s="93"/>
      <c r="E2" s="93"/>
      <c r="F2" s="93"/>
      <c r="G2" s="7"/>
      <c r="H2" s="40"/>
      <c r="I2" s="40"/>
      <c r="J2" s="40"/>
      <c r="K2" s="40"/>
      <c r="L2" s="1"/>
      <c r="M2" s="1"/>
      <c r="N2" s="1"/>
      <c r="O2" s="1"/>
      <c r="P2" s="2"/>
      <c r="Q2" s="2"/>
      <c r="R2" s="2"/>
      <c r="S2" s="2"/>
      <c r="T2" s="2"/>
      <c r="BY2" s="1"/>
      <c r="BZ2" s="1"/>
      <c r="CA2" s="1"/>
      <c r="CB2" s="1"/>
      <c r="CC2" s="1"/>
    </row>
    <row r="3" spans="1:81" ht="15" customHeight="1">
      <c r="A3" s="98" t="s">
        <v>228</v>
      </c>
      <c r="B3" s="732"/>
      <c r="C3" s="732"/>
      <c r="D3" s="732"/>
      <c r="E3" s="732"/>
      <c r="F3" s="120" t="s">
        <v>32</v>
      </c>
      <c r="G3" s="1"/>
      <c r="I3" s="92"/>
      <c r="J3" s="92"/>
      <c r="L3" s="1"/>
      <c r="M3" s="1"/>
      <c r="N3" s="1"/>
      <c r="O3" s="2"/>
      <c r="P3" s="2"/>
      <c r="Q3" s="2"/>
      <c r="R3" s="2"/>
      <c r="S3" s="2"/>
      <c r="BX3" s="1"/>
      <c r="BY3" s="1"/>
      <c r="BZ3" s="1"/>
      <c r="CA3" s="1"/>
      <c r="CB3" s="1"/>
    </row>
    <row r="4" spans="1:81" s="204" customFormat="1" ht="15" customHeight="1">
      <c r="A4" s="98" t="s">
        <v>575</v>
      </c>
      <c r="B4" s="736"/>
      <c r="C4" s="737"/>
      <c r="D4" s="737"/>
      <c r="E4" s="737"/>
      <c r="F4" s="115" t="s">
        <v>33</v>
      </c>
      <c r="G4" s="181"/>
      <c r="I4" s="92"/>
      <c r="J4" s="92"/>
      <c r="L4" s="181"/>
      <c r="M4" s="181"/>
      <c r="N4" s="181"/>
      <c r="O4" s="182"/>
      <c r="P4" s="182"/>
      <c r="Q4" s="182"/>
      <c r="R4" s="182"/>
      <c r="S4" s="182"/>
      <c r="BX4" s="181"/>
      <c r="BY4" s="181"/>
      <c r="BZ4" s="181"/>
      <c r="CA4" s="181"/>
      <c r="CB4" s="181"/>
    </row>
    <row r="5" spans="1:81" ht="15" customHeight="1">
      <c r="A5" s="98" t="s">
        <v>135</v>
      </c>
      <c r="B5" s="732"/>
      <c r="C5" s="732"/>
      <c r="D5" s="732"/>
      <c r="E5" s="732"/>
      <c r="F5" s="549"/>
      <c r="G5" s="1"/>
      <c r="I5" s="92"/>
      <c r="J5" s="92"/>
      <c r="L5" s="1"/>
      <c r="M5" s="1"/>
      <c r="N5" s="1"/>
      <c r="O5" s="2"/>
      <c r="P5" s="2"/>
      <c r="Q5" s="2"/>
      <c r="R5" s="2"/>
      <c r="S5" s="2"/>
      <c r="BX5" s="1"/>
      <c r="BY5" s="1"/>
      <c r="BZ5" s="1"/>
      <c r="CA5" s="1"/>
      <c r="CB5" s="1"/>
    </row>
    <row r="6" spans="1:81" ht="15" customHeight="1">
      <c r="A6" s="108" t="s">
        <v>229</v>
      </c>
      <c r="B6" s="732"/>
      <c r="C6" s="732"/>
      <c r="D6" s="732"/>
      <c r="E6" s="732"/>
      <c r="F6" s="23"/>
      <c r="G6" s="1"/>
      <c r="I6" s="92"/>
      <c r="J6" s="92"/>
      <c r="L6" s="1"/>
      <c r="M6" s="1"/>
      <c r="N6" s="1"/>
      <c r="O6" s="2"/>
      <c r="P6" s="2"/>
      <c r="Q6" s="2"/>
      <c r="R6" s="2"/>
      <c r="S6" s="2"/>
      <c r="BX6" s="1"/>
      <c r="BY6" s="1"/>
      <c r="BZ6" s="1"/>
      <c r="CA6" s="1"/>
      <c r="CB6" s="1"/>
    </row>
    <row r="7" spans="1:81" ht="15" customHeight="1">
      <c r="A7" s="108" t="s">
        <v>230</v>
      </c>
      <c r="B7" s="732"/>
      <c r="C7" s="732"/>
      <c r="D7" s="732"/>
      <c r="E7" s="732"/>
      <c r="F7" s="23"/>
      <c r="G7" s="1"/>
      <c r="I7" s="92"/>
      <c r="J7" s="92"/>
      <c r="L7" s="1"/>
      <c r="M7" s="1"/>
      <c r="N7" s="1"/>
      <c r="O7" s="2"/>
      <c r="P7" s="2"/>
      <c r="Q7" s="2"/>
      <c r="R7" s="2"/>
      <c r="S7" s="2"/>
      <c r="BX7" s="1"/>
      <c r="BY7" s="1"/>
      <c r="BZ7" s="1"/>
      <c r="CA7" s="1"/>
      <c r="CB7" s="1"/>
    </row>
    <row r="8" spans="1:81" ht="15" customHeight="1">
      <c r="A8" s="108" t="s">
        <v>231</v>
      </c>
      <c r="B8" s="733"/>
      <c r="C8" s="734"/>
      <c r="D8" s="734"/>
      <c r="E8" s="735"/>
      <c r="F8" s="176"/>
      <c r="G8" s="1"/>
      <c r="I8" s="92"/>
      <c r="J8" s="92"/>
      <c r="L8" s="1"/>
      <c r="M8" s="1"/>
      <c r="N8" s="1"/>
      <c r="O8" s="2"/>
      <c r="P8" s="2"/>
      <c r="Q8" s="2"/>
      <c r="R8" s="2"/>
      <c r="S8" s="2"/>
      <c r="BX8" s="1"/>
      <c r="BY8" s="1"/>
      <c r="BZ8" s="1"/>
      <c r="CA8" s="1"/>
      <c r="CB8" s="1"/>
    </row>
    <row r="9" spans="1:81" ht="15" customHeight="1">
      <c r="A9" s="108" t="s">
        <v>232</v>
      </c>
      <c r="B9" s="749"/>
      <c r="C9" s="749"/>
      <c r="D9" s="749"/>
      <c r="E9" s="749"/>
      <c r="F9" s="176"/>
      <c r="G9" s="1"/>
      <c r="I9" s="92"/>
      <c r="J9" s="92"/>
      <c r="L9" s="1"/>
      <c r="M9" s="1"/>
      <c r="N9" s="1"/>
      <c r="O9" s="2"/>
      <c r="P9" s="2"/>
      <c r="Q9" s="2"/>
      <c r="R9" s="2"/>
      <c r="S9" s="2"/>
      <c r="BX9" s="1"/>
      <c r="BY9" s="1"/>
      <c r="BZ9" s="1"/>
      <c r="CA9" s="1"/>
      <c r="CB9" s="1"/>
    </row>
    <row r="10" spans="1:81" ht="15" customHeight="1">
      <c r="A10" s="108" t="s">
        <v>1</v>
      </c>
      <c r="B10" s="750"/>
      <c r="C10" s="750"/>
      <c r="D10" s="750"/>
      <c r="E10" s="750"/>
      <c r="F10" s="176"/>
      <c r="G10" s="1"/>
      <c r="I10" s="92"/>
      <c r="J10" s="92"/>
      <c r="L10" s="1"/>
      <c r="M10" s="1"/>
      <c r="N10" s="1"/>
      <c r="O10" s="2"/>
      <c r="P10" s="2"/>
      <c r="Q10" s="2"/>
      <c r="R10" s="2"/>
      <c r="S10" s="2"/>
      <c r="BX10" s="1"/>
      <c r="BY10" s="1"/>
      <c r="BZ10" s="1"/>
      <c r="CA10" s="1"/>
      <c r="CB10" s="1"/>
    </row>
    <row r="11" spans="1:81" ht="15" customHeight="1">
      <c r="A11" s="108" t="s">
        <v>233</v>
      </c>
      <c r="B11" s="749"/>
      <c r="C11" s="749"/>
      <c r="D11" s="749"/>
      <c r="E11" s="749"/>
      <c r="F11" s="176"/>
      <c r="G11" s="1"/>
      <c r="L11" s="1"/>
      <c r="M11" s="1"/>
      <c r="N11" s="1"/>
      <c r="O11" s="1"/>
      <c r="P11" s="1"/>
      <c r="Q11" s="1"/>
      <c r="R11" s="1"/>
      <c r="S11" s="1"/>
      <c r="BX11" s="1"/>
      <c r="BY11" s="1"/>
      <c r="BZ11" s="1"/>
      <c r="CA11" s="1"/>
      <c r="CB11" s="1"/>
    </row>
    <row r="12" spans="1:81" s="174" customFormat="1" ht="15" customHeight="1">
      <c r="A12" s="178" t="s">
        <v>217</v>
      </c>
      <c r="B12" s="733"/>
      <c r="C12" s="734"/>
      <c r="D12" s="734"/>
      <c r="E12" s="735"/>
      <c r="F12" s="176"/>
      <c r="G12" s="175"/>
      <c r="L12" s="175"/>
      <c r="M12" s="175"/>
      <c r="N12" s="175"/>
      <c r="O12" s="175"/>
      <c r="P12" s="175"/>
      <c r="Q12" s="175"/>
      <c r="R12" s="175"/>
      <c r="S12" s="175"/>
      <c r="BX12" s="175"/>
      <c r="BY12" s="175"/>
      <c r="BZ12" s="175"/>
      <c r="CA12" s="175"/>
      <c r="CB12" s="175"/>
    </row>
    <row r="13" spans="1:81" s="174" customFormat="1" ht="15" customHeight="1">
      <c r="A13" s="178" t="s">
        <v>710</v>
      </c>
      <c r="B13" s="733"/>
      <c r="C13" s="734"/>
      <c r="D13" s="734"/>
      <c r="E13" s="735"/>
      <c r="F13" s="176"/>
      <c r="G13" s="175"/>
      <c r="L13" s="175"/>
      <c r="M13" s="175"/>
      <c r="N13" s="175"/>
      <c r="O13" s="175"/>
      <c r="P13" s="175"/>
      <c r="Q13" s="175"/>
      <c r="R13" s="175"/>
      <c r="S13" s="175"/>
      <c r="BX13" s="175"/>
      <c r="BY13" s="175"/>
      <c r="BZ13" s="175"/>
      <c r="CA13" s="175"/>
      <c r="CB13" s="175"/>
    </row>
    <row r="14" spans="1:81" ht="15" customHeight="1">
      <c r="G14" s="1"/>
      <c r="L14" s="1"/>
      <c r="M14" s="1"/>
      <c r="N14" s="1"/>
      <c r="O14" s="1"/>
      <c r="P14" s="1"/>
      <c r="Q14" s="1"/>
      <c r="R14" s="12"/>
      <c r="S14" s="12"/>
      <c r="T14" s="12"/>
      <c r="BY14" s="1"/>
      <c r="BZ14" s="1"/>
      <c r="CA14" s="1"/>
      <c r="CB14" s="1"/>
      <c r="CC14" s="1"/>
    </row>
    <row r="15" spans="1:81" ht="15" customHeight="1">
      <c r="A15" s="98"/>
      <c r="B15" s="529"/>
      <c r="C15" s="205"/>
      <c r="D15" s="529"/>
      <c r="E15" s="99" t="s">
        <v>234</v>
      </c>
      <c r="F15" s="121"/>
      <c r="G15" s="1"/>
      <c r="L15" s="1"/>
      <c r="M15" s="1"/>
      <c r="N15" s="1"/>
      <c r="O15" s="1"/>
      <c r="P15" s="1"/>
      <c r="Q15" s="1"/>
      <c r="R15" s="1"/>
      <c r="S15" s="1"/>
      <c r="T15" s="1"/>
      <c r="BY15" s="1"/>
      <c r="BZ15" s="1"/>
      <c r="CA15" s="1"/>
      <c r="CB15" s="1"/>
      <c r="CC15" s="1"/>
    </row>
    <row r="16" spans="1:81" ht="15" customHeight="1">
      <c r="A16" s="98"/>
      <c r="B16" s="529"/>
      <c r="C16" s="205"/>
      <c r="D16" s="529"/>
      <c r="E16" s="98" t="s">
        <v>235</v>
      </c>
      <c r="F16" s="122"/>
      <c r="G16" s="1"/>
      <c r="L16" s="1"/>
      <c r="M16" s="1"/>
      <c r="N16" s="1"/>
      <c r="O16" s="1"/>
      <c r="P16" s="1"/>
      <c r="Q16" s="1"/>
      <c r="R16" s="1"/>
      <c r="S16" s="1"/>
      <c r="T16" s="1"/>
      <c r="BY16" s="1"/>
      <c r="BZ16" s="1"/>
      <c r="CA16" s="1"/>
      <c r="CB16" s="1"/>
      <c r="CC16" s="1"/>
    </row>
    <row r="17" spans="1:81" ht="15" customHeight="1">
      <c r="A17" s="98"/>
      <c r="B17" s="530"/>
      <c r="C17" s="205"/>
      <c r="D17" s="205"/>
      <c r="E17" s="98" t="s">
        <v>137</v>
      </c>
      <c r="F17" s="122"/>
      <c r="G17" s="1"/>
      <c r="L17" s="1"/>
      <c r="M17" s="1"/>
      <c r="N17" s="1"/>
      <c r="O17" s="1"/>
      <c r="P17" s="1"/>
      <c r="Q17" s="1"/>
      <c r="R17" s="1"/>
      <c r="S17" s="1"/>
      <c r="T17" s="1"/>
      <c r="BY17" s="1"/>
      <c r="BZ17" s="1"/>
      <c r="CA17" s="1"/>
      <c r="CB17" s="1"/>
      <c r="CC17" s="1"/>
    </row>
    <row r="18" spans="1:81" ht="15" customHeight="1">
      <c r="A18" s="98"/>
      <c r="B18" s="2"/>
      <c r="C18" s="2"/>
      <c r="D18" s="2"/>
      <c r="E18" s="98" t="s">
        <v>138</v>
      </c>
      <c r="F18" s="122"/>
      <c r="G18" s="1"/>
      <c r="L18" s="1"/>
      <c r="M18" s="1"/>
      <c r="N18" s="1"/>
      <c r="O18" s="1"/>
      <c r="P18" s="1"/>
      <c r="Q18" s="1"/>
      <c r="R18" s="1"/>
      <c r="S18" s="1"/>
      <c r="T18" s="1"/>
      <c r="BY18" s="1"/>
      <c r="BZ18" s="1"/>
      <c r="CA18" s="1"/>
      <c r="CB18" s="1"/>
      <c r="CC18" s="1"/>
    </row>
    <row r="19" spans="1:81" ht="15" customHeight="1">
      <c r="A19" s="98" t="s">
        <v>236</v>
      </c>
      <c r="B19" s="162"/>
      <c r="C19" s="2" t="str">
        <f>IF(Units="IP","sq ft","sq m")</f>
        <v>sq m</v>
      </c>
      <c r="D19" s="2"/>
      <c r="E19" s="100" t="s">
        <v>5</v>
      </c>
      <c r="F19" s="123"/>
      <c r="G19" s="1"/>
      <c r="L19" s="1"/>
      <c r="M19" s="1"/>
      <c r="N19" s="1"/>
      <c r="O19" s="1"/>
      <c r="S19" s="1"/>
      <c r="T19" s="1"/>
      <c r="BY19" s="1"/>
      <c r="BZ19" s="1"/>
      <c r="CA19" s="1"/>
      <c r="CB19" s="1"/>
      <c r="CC19" s="1"/>
    </row>
    <row r="20" spans="1:81" s="157" customFormat="1" ht="15" customHeight="1">
      <c r="A20" s="167" t="s">
        <v>589</v>
      </c>
      <c r="B20" s="125"/>
      <c r="C20" s="155"/>
      <c r="D20" s="155"/>
      <c r="E20" s="100" t="s">
        <v>6</v>
      </c>
      <c r="F20" s="173"/>
      <c r="G20" s="156"/>
      <c r="L20" s="156"/>
      <c r="M20" s="156"/>
      <c r="N20" s="156"/>
      <c r="O20" s="156"/>
      <c r="S20" s="156"/>
      <c r="T20" s="156"/>
      <c r="BY20" s="156"/>
      <c r="BZ20" s="156"/>
      <c r="CA20" s="156"/>
      <c r="CB20" s="156"/>
      <c r="CC20" s="156"/>
    </row>
    <row r="21" spans="1:81" ht="15" customHeight="1">
      <c r="A21" s="98" t="s">
        <v>711</v>
      </c>
      <c r="B21" s="521"/>
      <c r="C21" s="182" t="str">
        <f>IF(Units="IP","sq ft","sq m")</f>
        <v>sq m</v>
      </c>
      <c r="D21" s="2"/>
      <c r="E21" s="100" t="s">
        <v>7</v>
      </c>
      <c r="F21" s="124"/>
      <c r="G21" s="1"/>
      <c r="L21" s="1"/>
      <c r="M21" s="1"/>
      <c r="N21" s="1"/>
      <c r="O21" s="1"/>
      <c r="R21" s="1"/>
      <c r="S21" s="1"/>
      <c r="T21" s="1"/>
      <c r="BY21" s="1"/>
      <c r="BZ21" s="1"/>
      <c r="CA21" s="1"/>
      <c r="CB21" s="1"/>
      <c r="CC21" s="1"/>
    </row>
    <row r="22" spans="1:81" ht="15" customHeight="1">
      <c r="A22" s="98" t="s">
        <v>3</v>
      </c>
      <c r="B22" s="162"/>
      <c r="C22" s="182" t="str">
        <f>IF(Units="IP","sq ft","sq m")</f>
        <v>sq m</v>
      </c>
      <c r="D22" s="2"/>
      <c r="E22" s="100" t="s">
        <v>8</v>
      </c>
      <c r="F22" s="124"/>
      <c r="G22" s="1"/>
      <c r="L22" s="1"/>
      <c r="M22" s="1"/>
      <c r="N22" s="1"/>
      <c r="O22" s="1"/>
      <c r="BY22" s="1"/>
      <c r="BZ22" s="1"/>
      <c r="CA22" s="1"/>
      <c r="CB22" s="1"/>
      <c r="CC22" s="1"/>
    </row>
    <row r="23" spans="1:81" ht="15" customHeight="1">
      <c r="A23" s="98" t="s">
        <v>4</v>
      </c>
      <c r="B23" s="162"/>
      <c r="C23" s="182" t="str">
        <f>IF(Units="IP","sq ft","sq m")</f>
        <v>sq m</v>
      </c>
      <c r="D23" s="2"/>
      <c r="E23" s="633" t="s">
        <v>669</v>
      </c>
      <c r="L23" s="1"/>
      <c r="M23" s="1"/>
      <c r="N23" s="1"/>
      <c r="O23" s="1"/>
      <c r="BY23" s="1"/>
      <c r="BZ23" s="1"/>
      <c r="CA23" s="1"/>
      <c r="CB23" s="1"/>
      <c r="CC23" s="1"/>
    </row>
    <row r="24" spans="1:81" ht="15" customHeight="1">
      <c r="A24" s="98" t="s">
        <v>436</v>
      </c>
      <c r="B24" s="125"/>
      <c r="C24" s="2"/>
      <c r="D24" s="2"/>
      <c r="E24" s="753"/>
      <c r="F24" s="754"/>
      <c r="G24" s="1"/>
      <c r="L24" s="1"/>
      <c r="M24" s="1"/>
      <c r="N24" s="1"/>
      <c r="O24" s="1"/>
      <c r="BY24" s="1"/>
      <c r="BZ24" s="1"/>
      <c r="CA24" s="1"/>
      <c r="CB24" s="1"/>
      <c r="CC24" s="1"/>
    </row>
    <row r="25" spans="1:81" ht="15" customHeight="1">
      <c r="A25" s="98" t="s">
        <v>437</v>
      </c>
      <c r="B25" s="125"/>
      <c r="C25" s="94"/>
      <c r="D25" s="94"/>
      <c r="E25" s="753"/>
      <c r="F25" s="754"/>
      <c r="G25" s="1"/>
      <c r="L25" s="1"/>
      <c r="M25" s="1"/>
      <c r="N25" s="1"/>
      <c r="O25" s="1"/>
      <c r="BY25" s="1"/>
      <c r="BZ25" s="1"/>
      <c r="CA25" s="1"/>
      <c r="CB25" s="1"/>
      <c r="CC25" s="1"/>
    </row>
    <row r="26" spans="1:81" ht="15" customHeight="1">
      <c r="C26" s="94"/>
      <c r="D26" s="94"/>
      <c r="E26" s="753"/>
      <c r="F26" s="754"/>
      <c r="G26" s="1"/>
      <c r="L26" s="1"/>
      <c r="M26" s="1"/>
      <c r="N26" s="1"/>
      <c r="BY26" s="1"/>
      <c r="BZ26" s="1"/>
      <c r="CA26" s="1"/>
      <c r="CB26" s="1"/>
      <c r="CC26" s="1"/>
    </row>
    <row r="27" spans="1:81" ht="15" customHeight="1">
      <c r="A27" s="2"/>
      <c r="B27" s="2"/>
      <c r="C27" s="2"/>
      <c r="D27" s="2"/>
      <c r="E27" s="2"/>
      <c r="F27" s="2"/>
      <c r="G27" s="1"/>
      <c r="L27" s="1"/>
      <c r="M27" s="1"/>
      <c r="N27" s="1"/>
      <c r="BY27" s="1"/>
      <c r="BZ27" s="1"/>
      <c r="CA27" s="1"/>
      <c r="CB27" s="1"/>
      <c r="CC27" s="1"/>
    </row>
    <row r="28" spans="1:81" ht="15" customHeight="1">
      <c r="A28" s="97" t="s">
        <v>552</v>
      </c>
      <c r="B28" s="466" t="s">
        <v>435</v>
      </c>
      <c r="C28" s="752" t="s">
        <v>134</v>
      </c>
      <c r="D28" s="752"/>
      <c r="E28" s="2"/>
      <c r="F28" s="2"/>
      <c r="H28" s="1"/>
      <c r="I28" s="1"/>
      <c r="J28" s="1"/>
      <c r="K28" s="1"/>
      <c r="L28" s="1"/>
      <c r="BY28" s="1"/>
      <c r="BZ28" s="1"/>
      <c r="CA28" s="1"/>
      <c r="CB28" s="1"/>
      <c r="CC28" s="1"/>
    </row>
    <row r="29" spans="1:81" ht="15" customHeight="1">
      <c r="A29" s="121"/>
      <c r="B29" s="125"/>
      <c r="C29" s="751" t="str">
        <f>IF(ISBLANK(B29),"",B29/$B$34)</f>
        <v/>
      </c>
      <c r="D29" s="751"/>
      <c r="F29" s="2"/>
      <c r="G29" s="1"/>
      <c r="H29" s="8"/>
      <c r="I29" s="8"/>
      <c r="J29" s="8"/>
      <c r="K29" s="8"/>
      <c r="L29" s="1"/>
    </row>
    <row r="30" spans="1:81" ht="15" customHeight="1">
      <c r="A30" s="121"/>
      <c r="B30" s="125"/>
      <c r="C30" s="751" t="str">
        <f t="shared" ref="C30:C33" si="0">IF(ISBLANK(B30),"",B30/$B$34)</f>
        <v/>
      </c>
      <c r="D30" s="751"/>
      <c r="F30" s="2"/>
      <c r="G30" s="1"/>
      <c r="H30" s="8"/>
      <c r="I30" s="8"/>
      <c r="J30" s="8"/>
      <c r="K30" s="8"/>
      <c r="L30" s="1"/>
    </row>
    <row r="31" spans="1:81" ht="15" customHeight="1">
      <c r="A31" s="121"/>
      <c r="B31" s="125"/>
      <c r="C31" s="751" t="str">
        <f t="shared" si="0"/>
        <v/>
      </c>
      <c r="D31" s="751"/>
      <c r="F31" s="1"/>
      <c r="G31" s="1"/>
      <c r="H31" s="1"/>
      <c r="I31" s="1"/>
      <c r="J31" s="1"/>
      <c r="K31" s="1"/>
      <c r="L31" s="1"/>
    </row>
    <row r="32" spans="1:81" ht="15" customHeight="1">
      <c r="A32" s="121"/>
      <c r="B32" s="125"/>
      <c r="C32" s="751" t="str">
        <f t="shared" si="0"/>
        <v/>
      </c>
      <c r="D32" s="751"/>
      <c r="F32" s="1"/>
      <c r="G32" s="1"/>
      <c r="H32" s="1"/>
      <c r="I32" s="1"/>
      <c r="J32" s="1"/>
      <c r="K32" s="1"/>
      <c r="L32" s="1"/>
    </row>
    <row r="33" spans="1:12" ht="15" customHeight="1">
      <c r="A33" s="121"/>
      <c r="B33" s="125"/>
      <c r="C33" s="751" t="str">
        <f t="shared" si="0"/>
        <v/>
      </c>
      <c r="D33" s="751"/>
      <c r="F33" s="1"/>
      <c r="H33" s="1"/>
      <c r="I33" s="1"/>
      <c r="J33" s="1"/>
      <c r="K33" s="1"/>
      <c r="L33" s="1"/>
    </row>
    <row r="34" spans="1:12" ht="15" customHeight="1">
      <c r="A34" s="464" t="s">
        <v>222</v>
      </c>
      <c r="B34" s="465">
        <f>SUM(B29:B33)</f>
        <v>0</v>
      </c>
      <c r="F34" s="1"/>
      <c r="H34" s="1"/>
      <c r="I34" s="1"/>
      <c r="J34" s="1"/>
      <c r="K34" s="1"/>
      <c r="L34" s="1"/>
    </row>
    <row r="35" spans="1:12" ht="15" customHeight="1">
      <c r="A35" s="96" t="s">
        <v>612</v>
      </c>
      <c r="B35" s="96"/>
      <c r="C35" s="96"/>
      <c r="D35" s="96"/>
      <c r="E35" s="23"/>
      <c r="F35" s="1"/>
      <c r="H35" s="1"/>
      <c r="I35" s="1"/>
      <c r="J35" s="1"/>
      <c r="K35" s="1"/>
      <c r="L35" s="1"/>
    </row>
    <row r="36" spans="1:12" ht="15" customHeight="1">
      <c r="A36" s="101" t="s">
        <v>196</v>
      </c>
      <c r="B36" s="125"/>
      <c r="C36" s="38" t="s">
        <v>15</v>
      </c>
      <c r="D36" s="38"/>
      <c r="E36" s="94"/>
      <c r="F36" s="1"/>
      <c r="H36" s="1"/>
      <c r="I36" s="1"/>
      <c r="J36" s="1"/>
      <c r="K36" s="1"/>
      <c r="L36" s="1"/>
    </row>
    <row r="37" spans="1:12" ht="15" customHeight="1">
      <c r="A37" s="101" t="s">
        <v>196</v>
      </c>
      <c r="B37" s="125"/>
      <c r="C37" s="38" t="s">
        <v>16</v>
      </c>
      <c r="D37" s="38"/>
      <c r="E37" s="94"/>
      <c r="F37" s="1"/>
      <c r="H37" s="1"/>
      <c r="I37" s="1"/>
      <c r="J37" s="1"/>
      <c r="K37" s="1"/>
      <c r="L37" s="1"/>
    </row>
    <row r="38" spans="1:12" ht="15" customHeight="1">
      <c r="A38" s="103" t="s">
        <v>604</v>
      </c>
      <c r="B38" s="126"/>
      <c r="C38" s="106"/>
      <c r="D38" s="106"/>
      <c r="E38" s="38"/>
      <c r="F38" s="1"/>
      <c r="H38" s="1"/>
      <c r="I38" s="1"/>
      <c r="J38" s="1"/>
      <c r="K38" s="1"/>
      <c r="L38" s="1"/>
    </row>
    <row r="39" spans="1:12" s="204" customFormat="1" ht="15" customHeight="1">
      <c r="A39" s="103" t="s">
        <v>617</v>
      </c>
      <c r="B39" s="126"/>
      <c r="C39" s="106"/>
      <c r="D39" s="106"/>
      <c r="E39" s="38"/>
      <c r="F39" s="181"/>
      <c r="H39" s="181"/>
      <c r="I39" s="181"/>
      <c r="J39" s="181"/>
      <c r="K39" s="181"/>
      <c r="L39" s="181"/>
    </row>
    <row r="40" spans="1:12" s="204" customFormat="1" ht="15" customHeight="1">
      <c r="A40" s="103" t="s">
        <v>618</v>
      </c>
      <c r="B40" s="612"/>
      <c r="C40" s="106"/>
      <c r="D40" s="106"/>
      <c r="E40" s="38"/>
      <c r="F40" s="181"/>
      <c r="H40" s="181"/>
      <c r="I40" s="181"/>
      <c r="J40" s="181"/>
      <c r="K40" s="181"/>
      <c r="L40" s="181"/>
    </row>
    <row r="41" spans="1:12" ht="15" customHeight="1">
      <c r="A41" s="95"/>
      <c r="C41" s="38"/>
      <c r="D41" s="38"/>
      <c r="E41" s="94"/>
      <c r="F41" s="1"/>
      <c r="H41" s="1"/>
      <c r="I41" s="1"/>
      <c r="J41" s="1"/>
      <c r="K41" s="1"/>
      <c r="L41" s="1"/>
    </row>
    <row r="42" spans="1:12" ht="15" customHeight="1">
      <c r="F42" s="1"/>
      <c r="G42" s="1"/>
      <c r="H42" s="1"/>
      <c r="I42" s="1"/>
      <c r="J42" s="1"/>
      <c r="K42" s="1"/>
      <c r="L42" s="1"/>
    </row>
    <row r="43" spans="1:12" ht="15" customHeight="1">
      <c r="A43" s="3" t="s">
        <v>613</v>
      </c>
      <c r="B43" s="1"/>
      <c r="C43" s="1"/>
      <c r="D43" s="1"/>
      <c r="E43" s="1"/>
      <c r="F43" s="1"/>
      <c r="G43" s="1"/>
      <c r="H43" s="1"/>
      <c r="I43" s="1"/>
      <c r="J43" s="1"/>
      <c r="K43" s="1"/>
      <c r="L43" s="1"/>
    </row>
    <row r="44" spans="1:12" ht="15" customHeight="1">
      <c r="A44" s="20" t="s">
        <v>136</v>
      </c>
      <c r="B44" s="729" t="s">
        <v>173</v>
      </c>
      <c r="C44" s="730"/>
      <c r="D44" s="731"/>
      <c r="E44" s="161" t="s">
        <v>10</v>
      </c>
      <c r="F44" s="20" t="s">
        <v>9</v>
      </c>
      <c r="G44" s="1"/>
      <c r="H44" s="1"/>
      <c r="I44" s="1"/>
      <c r="J44" s="1"/>
      <c r="K44" s="1"/>
      <c r="L44" s="1"/>
    </row>
    <row r="45" spans="1:12" ht="15" customHeight="1">
      <c r="A45" s="127" t="s">
        <v>12</v>
      </c>
      <c r="B45" s="726"/>
      <c r="C45" s="727"/>
      <c r="D45" s="728"/>
      <c r="E45" s="137"/>
      <c r="F45" s="127"/>
      <c r="G45" s="1"/>
      <c r="H45" s="1"/>
      <c r="I45" s="1"/>
      <c r="J45" s="1"/>
      <c r="K45" s="1"/>
      <c r="L45" s="1"/>
    </row>
    <row r="46" spans="1:12" ht="15" customHeight="1">
      <c r="A46" s="158" t="s">
        <v>12</v>
      </c>
      <c r="B46" s="726"/>
      <c r="C46" s="727"/>
      <c r="D46" s="728"/>
      <c r="E46" s="137"/>
      <c r="F46" s="127"/>
      <c r="G46" s="1"/>
      <c r="H46" s="1"/>
      <c r="I46" s="1"/>
      <c r="J46" s="1"/>
      <c r="K46" s="1"/>
      <c r="L46" s="1"/>
    </row>
    <row r="47" spans="1:12" ht="15" customHeight="1">
      <c r="A47" s="158" t="s">
        <v>11</v>
      </c>
      <c r="B47" s="726"/>
      <c r="C47" s="727"/>
      <c r="D47" s="728"/>
      <c r="E47" s="137"/>
      <c r="F47" s="127"/>
      <c r="G47" s="1"/>
      <c r="L47" s="1"/>
    </row>
    <row r="48" spans="1:12" ht="15" customHeight="1">
      <c r="A48" s="158" t="s">
        <v>141</v>
      </c>
      <c r="B48" s="726"/>
      <c r="C48" s="727"/>
      <c r="D48" s="728"/>
      <c r="E48" s="137"/>
      <c r="F48" s="127"/>
      <c r="G48" s="1"/>
      <c r="L48" s="1"/>
    </row>
    <row r="49" spans="1:6" ht="15" customHeight="1">
      <c r="A49" s="158" t="s">
        <v>140</v>
      </c>
      <c r="B49" s="726"/>
      <c r="C49" s="727"/>
      <c r="D49" s="728"/>
      <c r="E49" s="137"/>
      <c r="F49" s="127"/>
    </row>
    <row r="50" spans="1:6" ht="15" customHeight="1">
      <c r="A50" s="158" t="s">
        <v>160</v>
      </c>
      <c r="B50" s="726"/>
      <c r="C50" s="727"/>
      <c r="D50" s="728"/>
      <c r="E50" s="137"/>
      <c r="F50" s="127"/>
    </row>
    <row r="51" spans="1:6" ht="15" customHeight="1">
      <c r="A51" s="158" t="s">
        <v>14</v>
      </c>
      <c r="B51" s="726"/>
      <c r="C51" s="727"/>
      <c r="D51" s="728"/>
      <c r="E51" s="137"/>
      <c r="F51" s="158"/>
    </row>
    <row r="52" spans="1:6" ht="15" customHeight="1">
      <c r="A52" s="158" t="s">
        <v>199</v>
      </c>
      <c r="B52" s="726"/>
      <c r="C52" s="727"/>
      <c r="D52" s="728"/>
      <c r="E52" s="137"/>
      <c r="F52" s="127"/>
    </row>
    <row r="53" spans="1:6" ht="15" customHeight="1">
      <c r="A53" s="158" t="s">
        <v>97</v>
      </c>
      <c r="B53" s="726"/>
      <c r="C53" s="727"/>
      <c r="D53" s="728"/>
      <c r="E53" s="137"/>
      <c r="F53" s="127"/>
    </row>
    <row r="54" spans="1:6" ht="76.5" customHeight="1">
      <c r="A54" s="738" t="s">
        <v>668</v>
      </c>
      <c r="B54" s="739"/>
      <c r="C54" s="739"/>
      <c r="D54" s="739"/>
      <c r="E54" s="739"/>
      <c r="F54" s="739"/>
    </row>
    <row r="55" spans="1:6" ht="15" customHeight="1">
      <c r="A55" s="264" t="s">
        <v>218</v>
      </c>
      <c r="B55" s="171"/>
      <c r="C55" s="171"/>
      <c r="D55" s="171"/>
      <c r="F55" s="23"/>
    </row>
    <row r="56" spans="1:6" ht="15" customHeight="1">
      <c r="A56" s="740"/>
      <c r="B56" s="741"/>
      <c r="C56" s="741"/>
      <c r="D56" s="741"/>
      <c r="E56" s="741"/>
      <c r="F56" s="742"/>
    </row>
    <row r="57" spans="1:6" ht="15" customHeight="1">
      <c r="A57" s="743"/>
      <c r="B57" s="744"/>
      <c r="C57" s="744"/>
      <c r="D57" s="744"/>
      <c r="E57" s="744"/>
      <c r="F57" s="745"/>
    </row>
    <row r="58" spans="1:6" ht="15" customHeight="1">
      <c r="A58" s="743"/>
      <c r="B58" s="744"/>
      <c r="C58" s="744"/>
      <c r="D58" s="744"/>
      <c r="E58" s="744"/>
      <c r="F58" s="745"/>
    </row>
    <row r="59" spans="1:6" ht="15" customHeight="1">
      <c r="A59" s="746"/>
      <c r="B59" s="747"/>
      <c r="C59" s="747"/>
      <c r="D59" s="747"/>
      <c r="E59" s="747"/>
      <c r="F59" s="748"/>
    </row>
    <row r="60" spans="1:6" ht="15" customHeight="1">
      <c r="A60" t="s">
        <v>614</v>
      </c>
    </row>
    <row r="61" spans="1:6" ht="15" customHeight="1">
      <c r="A61" s="463" t="s">
        <v>615</v>
      </c>
    </row>
    <row r="62" spans="1:6" ht="15" customHeight="1"/>
    <row r="63" spans="1:6" ht="15" customHeight="1"/>
    <row r="64" spans="1: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sheetData>
  <mergeCells count="32">
    <mergeCell ref="A54:F54"/>
    <mergeCell ref="A56:F59"/>
    <mergeCell ref="B12:E12"/>
    <mergeCell ref="B13:E13"/>
    <mergeCell ref="B9:E9"/>
    <mergeCell ref="B10:E10"/>
    <mergeCell ref="B11:E11"/>
    <mergeCell ref="C29:D29"/>
    <mergeCell ref="C30:D30"/>
    <mergeCell ref="C31:D31"/>
    <mergeCell ref="C32:D32"/>
    <mergeCell ref="C33:D33"/>
    <mergeCell ref="C28:D28"/>
    <mergeCell ref="E24:F24"/>
    <mergeCell ref="E25:F25"/>
    <mergeCell ref="E26:F26"/>
    <mergeCell ref="B44:D44"/>
    <mergeCell ref="B3:E3"/>
    <mergeCell ref="B5:E5"/>
    <mergeCell ref="B6:E6"/>
    <mergeCell ref="B7:E7"/>
    <mergeCell ref="B8:E8"/>
    <mergeCell ref="B4:E4"/>
    <mergeCell ref="B50:D50"/>
    <mergeCell ref="B51:D51"/>
    <mergeCell ref="B52:D52"/>
    <mergeCell ref="B53:D53"/>
    <mergeCell ref="B45:D45"/>
    <mergeCell ref="B46:D46"/>
    <mergeCell ref="B47:D47"/>
    <mergeCell ref="B48:D48"/>
    <mergeCell ref="B49:D49"/>
  </mergeCells>
  <hyperlinks>
    <hyperlink ref="T14" location="'ASHRAE Level I'!AI1" display="NEXT PAGE" xr:uid="{00000000-0004-0000-0100-000000000000}"/>
  </hyperlinks>
  <pageMargins left="0.25" right="0.25" top="0.75" bottom="0.75" header="0.3" footer="0.3"/>
  <pageSetup scale="68"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100-000000000000}">
          <x14:formula1>
            <xm:f>'Drop Down Lists'!$M$2:$M$6</xm:f>
          </x14:formula1>
          <xm:sqref>E45:E53</xm:sqref>
        </x14:dataValidation>
        <x14:dataValidation type="list" allowBlank="1" showInputMessage="1" showErrorMessage="1" xr:uid="{00000000-0002-0000-0100-000001000000}">
          <x14:formula1>
            <xm:f>'Drop Down Lists'!$L$2:$L$10</xm:f>
          </x14:formula1>
          <xm:sqref>A45:A53</xm:sqref>
        </x14:dataValidation>
        <x14:dataValidation type="list" allowBlank="1" showInputMessage="1" showErrorMessage="1" xr:uid="{00000000-0002-0000-0100-000002000000}">
          <x14:formula1>
            <xm:f>'Drop Down Lists'!$AP$2:$AP$3</xm:f>
          </x14:formula1>
          <xm:sqref>F19:F20</xm:sqref>
        </x14:dataValidation>
        <x14:dataValidation type="list" allowBlank="1" showInputMessage="1" showErrorMessage="1" xr:uid="{00000000-0002-0000-0100-000003000000}">
          <x14:formula1>
            <xm:f>'Drop Down Lists'!$A$2:$A$90</xm:f>
          </x14:formula1>
          <xm:sqref>A29:A33</xm:sqref>
        </x14:dataValidation>
        <x14:dataValidation type="list" allowBlank="1" showInputMessage="1" showErrorMessage="1" xr:uid="{00000000-0002-0000-0100-000004000000}">
          <x14:formula1>
            <xm:f>'Drop Down Lists'!$A$2:$A$94</xm:f>
          </x14:formula1>
          <xm:sqref>B11:E11</xm:sqref>
        </x14:dataValidation>
        <x14:dataValidation type="list" allowBlank="1" showInputMessage="1" showErrorMessage="1" xr:uid="{00000000-0002-0000-0100-000005000000}">
          <x14:formula1>
            <xm:f>'Drop Down Lists'!$AO$2:$AO$63</xm:f>
          </x14:formula1>
          <xm:sqref>B8:E8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AT272"/>
  <sheetViews>
    <sheetView showGridLines="0" zoomScale="85" zoomScaleNormal="85" zoomScaleSheetLayoutView="100" zoomScalePageLayoutView="85" workbookViewId="0"/>
  </sheetViews>
  <sheetFormatPr defaultColWidth="8.85546875" defaultRowHeight="15" outlineLevelRow="3"/>
  <cols>
    <col min="1" max="1" width="11.85546875" style="204" customWidth="1"/>
    <col min="2" max="2" width="15" style="204" customWidth="1"/>
    <col min="3" max="3" width="7" style="204" customWidth="1"/>
    <col min="4" max="4" width="11.7109375" style="204" customWidth="1"/>
    <col min="5" max="5" width="11.140625" style="204" customWidth="1"/>
    <col min="6" max="6" width="11.28515625" style="204" bestFit="1" customWidth="1"/>
    <col min="7" max="7" width="10.42578125" style="204" customWidth="1"/>
    <col min="8" max="8" width="11.140625" style="204" customWidth="1"/>
    <col min="9" max="9" width="11.42578125" style="204" customWidth="1"/>
    <col min="10" max="10" width="9.85546875" style="204" customWidth="1"/>
    <col min="11" max="11" width="11.28515625" style="204" bestFit="1" customWidth="1"/>
    <col min="12" max="12" width="12.42578125" style="204" customWidth="1"/>
    <col min="13" max="13" width="11.28515625" style="150" customWidth="1"/>
    <col min="14" max="18" width="11.28515625" style="204" customWidth="1"/>
    <col min="19" max="19" width="13.28515625" style="204" customWidth="1"/>
    <col min="20" max="20" width="16.28515625" style="204" customWidth="1"/>
    <col min="21" max="21" width="6" style="204" customWidth="1"/>
    <col min="22" max="22" width="5.85546875" style="204" customWidth="1"/>
    <col min="23" max="23" width="23.140625" style="204" customWidth="1"/>
    <col min="24" max="24" width="12.42578125" style="204" customWidth="1"/>
    <col min="25" max="25" width="20.85546875" style="204" customWidth="1"/>
    <col min="26" max="26" width="18.7109375" style="204" customWidth="1"/>
    <col min="27" max="27" width="17.42578125" style="204" customWidth="1"/>
    <col min="28" max="28" width="10.140625" style="204" customWidth="1"/>
    <col min="29" max="29" width="11" style="204" customWidth="1"/>
    <col min="30" max="30" width="7.28515625" style="204" customWidth="1"/>
    <col min="31" max="31" width="7.42578125" style="204" customWidth="1"/>
    <col min="32" max="32" width="4.85546875" style="204" customWidth="1"/>
    <col min="33" max="33" width="7.7109375" style="204" customWidth="1"/>
    <col min="34" max="34" width="8.140625" style="204" customWidth="1"/>
    <col min="35" max="35" width="7" style="204" customWidth="1"/>
    <col min="36" max="36" width="10.28515625" style="204" customWidth="1"/>
    <col min="37" max="37" width="10" style="204" customWidth="1"/>
    <col min="38" max="38" width="13.42578125" style="204" customWidth="1"/>
    <col min="39" max="39" width="9.42578125" style="204" customWidth="1"/>
    <col min="40" max="40" width="12.42578125" style="204" customWidth="1"/>
    <col min="41" max="41" width="11.140625" style="204" customWidth="1"/>
    <col min="42" max="42" width="12.42578125" style="204" customWidth="1"/>
    <col min="43" max="43" width="11.85546875" style="204" customWidth="1"/>
    <col min="44" max="44" width="7.85546875" style="204" customWidth="1"/>
    <col min="45" max="45" width="2" style="204" customWidth="1"/>
    <col min="46" max="46" width="8.28515625" style="204" customWidth="1"/>
    <col min="47" max="47" width="8.7109375" style="204" customWidth="1"/>
    <col min="48" max="48" width="10.42578125" style="204" customWidth="1"/>
    <col min="49" max="49" width="2.140625" style="204" customWidth="1"/>
    <col min="50" max="50" width="8.42578125" style="204" customWidth="1"/>
    <col min="51" max="52" width="11.42578125" style="204" customWidth="1"/>
    <col min="53" max="53" width="1.85546875" style="204" customWidth="1"/>
    <col min="54" max="54" width="7.140625" style="204" customWidth="1"/>
    <col min="55" max="55" width="9.42578125" style="204" customWidth="1"/>
    <col min="56" max="57" width="8.28515625" style="204" customWidth="1"/>
    <col min="58" max="60" width="8.42578125" style="204" customWidth="1"/>
    <col min="61" max="61" width="9.28515625" style="204" customWidth="1"/>
    <col min="62" max="62" width="5" style="204" customWidth="1"/>
    <col min="63" max="67" width="8.85546875" style="204"/>
    <col min="68" max="68" width="11.28515625" style="204" customWidth="1"/>
    <col min="69" max="16384" width="8.85546875" style="204"/>
  </cols>
  <sheetData>
    <row r="1" spans="1:21" ht="21">
      <c r="A1" s="193" t="s">
        <v>577</v>
      </c>
      <c r="B1" s="193"/>
      <c r="C1" s="193"/>
      <c r="D1" s="193"/>
      <c r="E1" s="193"/>
      <c r="F1" s="193"/>
      <c r="G1" s="193"/>
      <c r="H1" s="193"/>
      <c r="I1" s="193"/>
      <c r="J1" s="193"/>
      <c r="K1" s="193"/>
      <c r="L1" s="13"/>
      <c r="M1" s="149"/>
      <c r="N1" s="181"/>
      <c r="O1" s="181"/>
      <c r="P1" s="181"/>
      <c r="Q1" s="181"/>
      <c r="R1" s="181"/>
      <c r="S1" s="181"/>
      <c r="T1" s="181"/>
    </row>
    <row r="2" spans="1:21">
      <c r="A2" s="318"/>
      <c r="B2" s="318"/>
      <c r="C2" s="318"/>
      <c r="J2" s="556" t="s">
        <v>586</v>
      </c>
    </row>
    <row r="3" spans="1:21" ht="15.75" customHeight="1">
      <c r="A3" s="774" t="s">
        <v>0</v>
      </c>
      <c r="B3" s="775"/>
      <c r="C3" s="765">
        <f>'All - Building'!B3</f>
        <v>0</v>
      </c>
      <c r="D3" s="766"/>
      <c r="E3" s="767"/>
      <c r="G3" s="116" t="s">
        <v>32</v>
      </c>
      <c r="H3" s="531"/>
      <c r="I3" s="531"/>
      <c r="J3" s="791" t="s">
        <v>587</v>
      </c>
      <c r="K3" s="791"/>
      <c r="L3" s="791"/>
      <c r="M3" s="791"/>
      <c r="N3" s="791"/>
      <c r="O3" s="791"/>
      <c r="P3" s="181"/>
      <c r="Q3" s="181"/>
      <c r="R3" s="181"/>
      <c r="S3" s="181"/>
      <c r="T3" s="181"/>
    </row>
    <row r="4" spans="1:21" ht="15" customHeight="1">
      <c r="A4" s="774" t="s">
        <v>2</v>
      </c>
      <c r="B4" s="775"/>
      <c r="C4" s="768">
        <f>'All - Building'!B19</f>
        <v>0</v>
      </c>
      <c r="D4" s="769"/>
      <c r="E4" s="770"/>
      <c r="F4" s="182" t="str">
        <f>IF(Units="IP","sq ft","sq m")</f>
        <v>sq m</v>
      </c>
      <c r="G4" s="115" t="s">
        <v>33</v>
      </c>
      <c r="H4" s="531"/>
      <c r="I4" s="531"/>
      <c r="J4" s="791"/>
      <c r="K4" s="791"/>
      <c r="L4" s="791"/>
      <c r="M4" s="791"/>
      <c r="N4" s="791"/>
      <c r="O4" s="791"/>
      <c r="P4" s="181"/>
      <c r="Q4" s="181"/>
      <c r="R4" s="181"/>
      <c r="S4" s="181"/>
      <c r="T4" s="181"/>
    </row>
    <row r="5" spans="1:21" ht="15" customHeight="1">
      <c r="A5" s="774" t="s">
        <v>34</v>
      </c>
      <c r="B5" s="775"/>
      <c r="C5" s="779"/>
      <c r="D5" s="780"/>
      <c r="E5" s="781"/>
      <c r="G5" s="452"/>
      <c r="H5" s="452"/>
      <c r="I5" s="452"/>
      <c r="J5" s="791"/>
      <c r="K5" s="791"/>
      <c r="L5" s="791"/>
      <c r="M5" s="791"/>
      <c r="N5" s="791"/>
      <c r="O5" s="791"/>
      <c r="P5" s="181"/>
      <c r="Q5" s="181"/>
      <c r="R5" s="181"/>
      <c r="S5" s="181"/>
      <c r="T5" s="181"/>
    </row>
    <row r="6" spans="1:21" ht="15" customHeight="1">
      <c r="A6" s="782" t="s">
        <v>438</v>
      </c>
      <c r="B6" s="783"/>
      <c r="C6" s="776" t="s">
        <v>12</v>
      </c>
      <c r="D6" s="777"/>
      <c r="E6" s="778"/>
      <c r="G6" s="532"/>
      <c r="H6" s="532"/>
      <c r="I6" s="532"/>
      <c r="J6" s="791" t="s">
        <v>588</v>
      </c>
      <c r="K6" s="791"/>
      <c r="L6" s="791"/>
      <c r="M6" s="791"/>
      <c r="N6" s="791"/>
      <c r="O6" s="791"/>
      <c r="P6" s="181"/>
      <c r="Q6" s="181"/>
      <c r="R6" s="181"/>
      <c r="S6" s="181"/>
      <c r="T6" s="181"/>
    </row>
    <row r="7" spans="1:21" ht="15" customHeight="1">
      <c r="A7" s="782" t="s">
        <v>439</v>
      </c>
      <c r="B7" s="783"/>
      <c r="C7" s="771" t="s">
        <v>37</v>
      </c>
      <c r="D7" s="772"/>
      <c r="E7" s="773"/>
      <c r="G7" s="532"/>
      <c r="H7" s="532"/>
      <c r="I7" s="532"/>
      <c r="J7" s="791"/>
      <c r="K7" s="791"/>
      <c r="L7" s="791"/>
      <c r="M7" s="791"/>
      <c r="N7" s="791"/>
      <c r="O7" s="791"/>
      <c r="P7" s="181"/>
      <c r="Q7" s="181"/>
      <c r="R7" s="181"/>
      <c r="S7" s="181"/>
      <c r="T7" s="181"/>
    </row>
    <row r="8" spans="1:21" ht="15" customHeight="1">
      <c r="A8" s="782" t="s">
        <v>440</v>
      </c>
      <c r="B8" s="783"/>
      <c r="C8" s="771" t="s">
        <v>377</v>
      </c>
      <c r="D8" s="772"/>
      <c r="E8" s="773"/>
      <c r="G8" s="532"/>
      <c r="H8" s="532"/>
      <c r="I8" s="532"/>
      <c r="J8" s="791"/>
      <c r="K8" s="791"/>
      <c r="L8" s="791"/>
      <c r="M8" s="791"/>
      <c r="N8" s="791"/>
      <c r="O8" s="791"/>
      <c r="P8" s="181"/>
      <c r="Q8" s="181"/>
      <c r="R8" s="181"/>
      <c r="S8" s="181"/>
      <c r="T8" s="181"/>
    </row>
    <row r="9" spans="1:21" ht="15" customHeight="1">
      <c r="A9" s="320" t="s">
        <v>555</v>
      </c>
      <c r="B9" s="318"/>
      <c r="C9" s="318"/>
      <c r="D9" s="318"/>
      <c r="E9" s="318"/>
      <c r="K9" s="319"/>
      <c r="L9" s="181"/>
      <c r="M9" s="149"/>
      <c r="N9" s="181"/>
      <c r="O9" s="181"/>
      <c r="P9" s="181"/>
      <c r="Q9" s="181"/>
      <c r="R9" s="181"/>
      <c r="S9" s="181"/>
      <c r="T9" s="181"/>
    </row>
    <row r="10" spans="1:21" ht="15" customHeight="1">
      <c r="A10" s="318"/>
      <c r="B10" s="318"/>
      <c r="C10" s="318"/>
      <c r="D10" s="318"/>
      <c r="E10" s="318"/>
      <c r="K10" s="319"/>
      <c r="L10" s="181"/>
      <c r="M10" s="149"/>
      <c r="N10" s="181"/>
      <c r="O10" s="181"/>
      <c r="P10" s="181"/>
      <c r="Q10" s="181"/>
      <c r="R10" s="181"/>
      <c r="S10" s="181"/>
      <c r="T10" s="181"/>
    </row>
    <row r="11" spans="1:21" ht="15" customHeight="1">
      <c r="A11" s="318" t="s">
        <v>554</v>
      </c>
      <c r="B11" s="318"/>
      <c r="C11" s="318"/>
      <c r="D11" s="318"/>
      <c r="E11" s="318"/>
      <c r="K11" s="319"/>
      <c r="L11" s="181"/>
      <c r="M11" s="149"/>
      <c r="N11" s="181"/>
      <c r="O11" s="181"/>
      <c r="P11" s="181"/>
      <c r="Q11" s="181"/>
      <c r="R11" s="181"/>
      <c r="S11" s="181"/>
      <c r="T11" s="181"/>
    </row>
    <row r="12" spans="1:21" ht="15" customHeight="1">
      <c r="A12" s="756"/>
      <c r="B12" s="757"/>
      <c r="C12" s="757"/>
      <c r="D12" s="757"/>
      <c r="E12" s="757"/>
      <c r="F12" s="757"/>
      <c r="G12" s="758"/>
      <c r="K12" s="319"/>
      <c r="L12" s="181"/>
      <c r="M12" s="149"/>
      <c r="N12" s="181"/>
      <c r="O12" s="181"/>
      <c r="P12" s="181"/>
      <c r="Q12" s="181"/>
      <c r="R12" s="181"/>
      <c r="S12" s="181"/>
      <c r="T12" s="181"/>
    </row>
    <row r="13" spans="1:21" ht="15" customHeight="1">
      <c r="A13" s="759"/>
      <c r="B13" s="760"/>
      <c r="C13" s="760"/>
      <c r="D13" s="760"/>
      <c r="E13" s="760"/>
      <c r="F13" s="760"/>
      <c r="G13" s="761"/>
      <c r="K13" s="319"/>
      <c r="L13" s="181"/>
      <c r="M13" s="149"/>
      <c r="N13" s="181"/>
      <c r="O13" s="181"/>
      <c r="P13" s="181"/>
      <c r="Q13" s="181"/>
      <c r="R13" s="181"/>
      <c r="S13" s="181"/>
      <c r="T13" s="181"/>
    </row>
    <row r="14" spans="1:21" ht="15" customHeight="1">
      <c r="A14" s="759"/>
      <c r="B14" s="760"/>
      <c r="C14" s="760"/>
      <c r="D14" s="760"/>
      <c r="E14" s="760"/>
      <c r="F14" s="760"/>
      <c r="G14" s="761"/>
      <c r="K14" s="319"/>
      <c r="L14" s="181"/>
      <c r="M14" s="149"/>
      <c r="N14" s="181"/>
      <c r="O14" s="181"/>
      <c r="P14" s="181"/>
      <c r="Q14" s="181"/>
      <c r="R14" s="181"/>
      <c r="S14" s="181"/>
      <c r="T14" s="181"/>
    </row>
    <row r="15" spans="1:21" ht="15" customHeight="1">
      <c r="A15" s="762"/>
      <c r="B15" s="763"/>
      <c r="C15" s="763"/>
      <c r="D15" s="763"/>
      <c r="E15" s="763"/>
      <c r="F15" s="763"/>
      <c r="G15" s="764"/>
      <c r="K15" s="319"/>
      <c r="L15" s="181"/>
      <c r="M15" s="149"/>
      <c r="N15" s="181"/>
      <c r="O15" s="181"/>
      <c r="P15" s="181"/>
      <c r="Q15" s="181"/>
      <c r="R15" s="181"/>
      <c r="S15" s="181"/>
      <c r="T15" s="181"/>
    </row>
    <row r="16" spans="1:21" ht="17.25" customHeight="1">
      <c r="A16" s="786" t="s">
        <v>438</v>
      </c>
      <c r="B16" s="788" t="str">
        <f>$C$6</f>
        <v>Electricity</v>
      </c>
      <c r="C16" s="317"/>
      <c r="D16" s="317"/>
      <c r="E16" s="317"/>
      <c r="F16" s="318"/>
      <c r="G16" s="234"/>
      <c r="H16" s="318"/>
      <c r="I16" s="792" t="s">
        <v>183</v>
      </c>
      <c r="J16" s="792"/>
      <c r="K16" s="792"/>
      <c r="L16" s="792"/>
      <c r="M16" s="792"/>
      <c r="N16" s="792"/>
      <c r="O16" s="792"/>
      <c r="P16" s="792"/>
      <c r="Q16" s="181"/>
      <c r="R16" s="181"/>
      <c r="S16" s="181"/>
      <c r="T16" s="181"/>
      <c r="U16" s="181"/>
    </row>
    <row r="17" spans="1:21" ht="17.25" customHeight="1" thickBot="1">
      <c r="A17" s="787"/>
      <c r="B17" s="789"/>
      <c r="C17" s="172"/>
      <c r="D17" s="172"/>
      <c r="E17" s="172"/>
      <c r="F17" s="181"/>
      <c r="I17" s="792"/>
      <c r="J17" s="792"/>
      <c r="K17" s="792"/>
      <c r="L17" s="792"/>
      <c r="M17" s="792"/>
      <c r="N17" s="792"/>
      <c r="O17" s="792"/>
      <c r="P17" s="792"/>
      <c r="T17" s="181"/>
      <c r="U17" s="181"/>
    </row>
    <row r="18" spans="1:21" ht="17.25" customHeight="1" thickBot="1">
      <c r="A18" s="345" t="str">
        <f>"MAIN DATA FOR ANALYSIS - "&amp;$B$16</f>
        <v>MAIN DATA FOR ANALYSIS - Electricity</v>
      </c>
      <c r="B18" s="346"/>
      <c r="C18" s="347"/>
      <c r="D18" s="348"/>
      <c r="E18" s="352"/>
      <c r="F18" s="353"/>
      <c r="G18" s="365"/>
      <c r="I18" s="345" t="s">
        <v>584</v>
      </c>
      <c r="J18" s="346"/>
      <c r="K18" s="347"/>
      <c r="L18" s="348"/>
      <c r="M18" s="352"/>
      <c r="N18" s="353"/>
      <c r="O18" s="354"/>
      <c r="P18" s="364"/>
      <c r="T18" s="181"/>
      <c r="U18" s="181"/>
    </row>
    <row r="19" spans="1:21" s="314" customFormat="1" ht="60">
      <c r="A19" s="4" t="s">
        <v>27</v>
      </c>
      <c r="B19" s="4" t="s">
        <v>28</v>
      </c>
      <c r="C19" s="4" t="s">
        <v>29</v>
      </c>
      <c r="D19" s="4" t="str">
        <f>$B$16&amp;" Use ("&amp;$B$83&amp;")"</f>
        <v>Electricity Use (kWh)</v>
      </c>
      <c r="E19" s="4" t="str">
        <f>IF($B$16="Electricity","Electricity Peak (kW)","")</f>
        <v>Electricity Peak (kW)</v>
      </c>
      <c r="F19" s="4" t="str">
        <f>$B$16&amp;" Cost ($)"</f>
        <v>Electricity Cost ($)</v>
      </c>
      <c r="G19" s="4" t="str">
        <f>IF($B$16="Electricity","Electricity Load Factor","")</f>
        <v>Electricity Load Factor</v>
      </c>
      <c r="I19" s="4" t="s">
        <v>30</v>
      </c>
      <c r="J19" s="321" t="str">
        <f>$B$16&amp;" "&amp;$B$83&amp;"/day"</f>
        <v>Electricity kWh/day</v>
      </c>
      <c r="K19" s="322" t="str">
        <f>$B$85&amp;" "&amp;$B$152&amp;"/day"</f>
        <v>Natural Gas cubic meters (NG)/day</v>
      </c>
      <c r="L19" s="322" t="str">
        <f>$B$155&amp;" "&amp;B222&amp;"/day"</f>
        <v>Purchased Steam kgs District Steam/day</v>
      </c>
      <c r="M19" s="322" t="str">
        <f>$B$16&amp;IF(Units="IP"," kBTU/day"," MJ/day")</f>
        <v>Electricity MJ/day</v>
      </c>
      <c r="N19" s="321" t="str">
        <f>$B$85&amp;IF(Units="IP"," kBTU/day"," MJ/day")</f>
        <v>Natural Gas MJ/day</v>
      </c>
      <c r="O19" s="322" t="str">
        <f>$B$155&amp;IF(Units="IP"," kBTU/day"," MJ/day")</f>
        <v>Purchased Steam MJ/day</v>
      </c>
      <c r="P19" s="322" t="s">
        <v>182</v>
      </c>
      <c r="U19" s="154"/>
    </row>
    <row r="20" spans="1:21" ht="15" customHeight="1">
      <c r="A20" s="144">
        <v>40179</v>
      </c>
      <c r="B20" s="144">
        <v>40210</v>
      </c>
      <c r="C20" s="534">
        <f>B20-A20</f>
        <v>31</v>
      </c>
      <c r="D20" s="146"/>
      <c r="E20" s="145"/>
      <c r="F20" s="112"/>
      <c r="G20" s="159" t="e">
        <f t="shared" ref="G20:G31" si="0">D20/(E20*24*C20)</f>
        <v>#DIV/0!</v>
      </c>
      <c r="I20" s="113">
        <f t="shared" ref="I20:I31" si="1">SUM(F20,E89,E159)</f>
        <v>0</v>
      </c>
      <c r="J20" s="323">
        <f t="shared" ref="J20:J31" si="2">IF($B$16="Electricity",D20/C20,0)+IF($B$85="Electricity",D89/C89,0)+IF($B$155="Electricity",D159/C159,0)</f>
        <v>0</v>
      </c>
      <c r="K20" s="324">
        <f>D89/C89</f>
        <v>0</v>
      </c>
      <c r="L20" s="324">
        <f>D159/C159</f>
        <v>0</v>
      </c>
      <c r="M20" s="408">
        <f t="shared" ref="M20:M31" si="3">D20*$B$84/C20</f>
        <v>0</v>
      </c>
      <c r="N20" s="408">
        <f t="shared" ref="N20:N31" si="4">D89*$B$153/C89</f>
        <v>0</v>
      </c>
      <c r="O20" s="408">
        <f t="shared" ref="O20:O31" si="5">D159*$B$223/C159</f>
        <v>0</v>
      </c>
      <c r="P20" s="323">
        <f t="shared" ref="P20:P31" si="6">J20*$B$84+K20*$B$153+L20*$B$223</f>
        <v>0</v>
      </c>
      <c r="U20" s="181"/>
    </row>
    <row r="21" spans="1:21">
      <c r="A21" s="144">
        <v>40210</v>
      </c>
      <c r="B21" s="144">
        <v>40238</v>
      </c>
      <c r="C21" s="534">
        <f>B21-A21+IF(A21=B20,0,1)</f>
        <v>28</v>
      </c>
      <c r="D21" s="146"/>
      <c r="E21" s="145"/>
      <c r="F21" s="112"/>
      <c r="G21" s="159" t="e">
        <f t="shared" si="0"/>
        <v>#DIV/0!</v>
      </c>
      <c r="I21" s="113">
        <f t="shared" si="1"/>
        <v>0</v>
      </c>
      <c r="J21" s="323">
        <f t="shared" si="2"/>
        <v>0</v>
      </c>
      <c r="K21" s="324">
        <f t="shared" ref="K21:K31" si="7">D90/C90</f>
        <v>0</v>
      </c>
      <c r="L21" s="324">
        <f t="shared" ref="L21:L31" si="8">D160/C160</f>
        <v>0</v>
      </c>
      <c r="M21" s="408">
        <f t="shared" si="3"/>
        <v>0</v>
      </c>
      <c r="N21" s="408">
        <f t="shared" si="4"/>
        <v>0</v>
      </c>
      <c r="O21" s="408">
        <f t="shared" si="5"/>
        <v>0</v>
      </c>
      <c r="P21" s="323">
        <f t="shared" si="6"/>
        <v>0</v>
      </c>
      <c r="U21" s="181"/>
    </row>
    <row r="22" spans="1:21" ht="15" customHeight="1">
      <c r="A22" s="144">
        <v>40239</v>
      </c>
      <c r="B22" s="144">
        <v>40269</v>
      </c>
      <c r="C22" s="534">
        <f t="shared" ref="C22:C31" si="9">B22-A22+IF(A22=B21,0,1)</f>
        <v>31</v>
      </c>
      <c r="D22" s="146"/>
      <c r="E22" s="145"/>
      <c r="F22" s="112"/>
      <c r="G22" s="159" t="e">
        <f t="shared" si="0"/>
        <v>#DIV/0!</v>
      </c>
      <c r="I22" s="113">
        <f t="shared" si="1"/>
        <v>0</v>
      </c>
      <c r="J22" s="323">
        <f t="shared" si="2"/>
        <v>0</v>
      </c>
      <c r="K22" s="324">
        <f t="shared" si="7"/>
        <v>0</v>
      </c>
      <c r="L22" s="324">
        <f t="shared" si="8"/>
        <v>0</v>
      </c>
      <c r="M22" s="408">
        <f t="shared" si="3"/>
        <v>0</v>
      </c>
      <c r="N22" s="408">
        <f t="shared" si="4"/>
        <v>0</v>
      </c>
      <c r="O22" s="408">
        <f t="shared" si="5"/>
        <v>0</v>
      </c>
      <c r="P22" s="323">
        <f t="shared" si="6"/>
        <v>0</v>
      </c>
      <c r="U22" s="181"/>
    </row>
    <row r="23" spans="1:21" ht="15.75" customHeight="1">
      <c r="A23" s="144">
        <v>40270</v>
      </c>
      <c r="B23" s="144">
        <v>40299</v>
      </c>
      <c r="C23" s="534">
        <f t="shared" si="9"/>
        <v>30</v>
      </c>
      <c r="D23" s="146"/>
      <c r="E23" s="145"/>
      <c r="F23" s="112"/>
      <c r="G23" s="159" t="e">
        <f t="shared" si="0"/>
        <v>#DIV/0!</v>
      </c>
      <c r="I23" s="113">
        <f t="shared" si="1"/>
        <v>0</v>
      </c>
      <c r="J23" s="323">
        <f t="shared" si="2"/>
        <v>0</v>
      </c>
      <c r="K23" s="324">
        <f t="shared" si="7"/>
        <v>0</v>
      </c>
      <c r="L23" s="324">
        <f t="shared" si="8"/>
        <v>0</v>
      </c>
      <c r="M23" s="408">
        <f t="shared" si="3"/>
        <v>0</v>
      </c>
      <c r="N23" s="408">
        <f t="shared" si="4"/>
        <v>0</v>
      </c>
      <c r="O23" s="408">
        <f t="shared" si="5"/>
        <v>0</v>
      </c>
      <c r="P23" s="323">
        <f t="shared" si="6"/>
        <v>0</v>
      </c>
      <c r="U23" s="181"/>
    </row>
    <row r="24" spans="1:21" ht="17.25" customHeight="1">
      <c r="A24" s="144">
        <v>40300</v>
      </c>
      <c r="B24" s="144">
        <v>40330</v>
      </c>
      <c r="C24" s="534">
        <f t="shared" si="9"/>
        <v>31</v>
      </c>
      <c r="D24" s="146"/>
      <c r="E24" s="145"/>
      <c r="F24" s="112"/>
      <c r="G24" s="159" t="e">
        <f t="shared" si="0"/>
        <v>#DIV/0!</v>
      </c>
      <c r="I24" s="113">
        <f t="shared" si="1"/>
        <v>0</v>
      </c>
      <c r="J24" s="323">
        <f t="shared" si="2"/>
        <v>0</v>
      </c>
      <c r="K24" s="324">
        <f t="shared" si="7"/>
        <v>0</v>
      </c>
      <c r="L24" s="324">
        <f t="shared" si="8"/>
        <v>0</v>
      </c>
      <c r="M24" s="408">
        <f t="shared" si="3"/>
        <v>0</v>
      </c>
      <c r="N24" s="408">
        <f t="shared" si="4"/>
        <v>0</v>
      </c>
      <c r="O24" s="408">
        <f t="shared" si="5"/>
        <v>0</v>
      </c>
      <c r="P24" s="323">
        <f t="shared" si="6"/>
        <v>0</v>
      </c>
      <c r="U24" s="181"/>
    </row>
    <row r="25" spans="1:21">
      <c r="A25" s="144">
        <v>40331</v>
      </c>
      <c r="B25" s="144">
        <v>40360</v>
      </c>
      <c r="C25" s="534">
        <f t="shared" si="9"/>
        <v>30</v>
      </c>
      <c r="D25" s="146"/>
      <c r="E25" s="145"/>
      <c r="F25" s="112"/>
      <c r="G25" s="159" t="e">
        <f t="shared" si="0"/>
        <v>#DIV/0!</v>
      </c>
      <c r="I25" s="113">
        <f t="shared" si="1"/>
        <v>0</v>
      </c>
      <c r="J25" s="323">
        <f t="shared" si="2"/>
        <v>0</v>
      </c>
      <c r="K25" s="324">
        <f t="shared" si="7"/>
        <v>0</v>
      </c>
      <c r="L25" s="324">
        <f t="shared" si="8"/>
        <v>0</v>
      </c>
      <c r="M25" s="408">
        <f t="shared" si="3"/>
        <v>0</v>
      </c>
      <c r="N25" s="408">
        <f t="shared" si="4"/>
        <v>0</v>
      </c>
      <c r="O25" s="408">
        <f t="shared" si="5"/>
        <v>0</v>
      </c>
      <c r="P25" s="323">
        <f t="shared" si="6"/>
        <v>0</v>
      </c>
      <c r="U25" s="181"/>
    </row>
    <row r="26" spans="1:21">
      <c r="A26" s="144">
        <v>40361</v>
      </c>
      <c r="B26" s="144">
        <v>40391</v>
      </c>
      <c r="C26" s="534">
        <f t="shared" si="9"/>
        <v>31</v>
      </c>
      <c r="D26" s="146"/>
      <c r="E26" s="145"/>
      <c r="F26" s="112"/>
      <c r="G26" s="159" t="e">
        <f t="shared" si="0"/>
        <v>#DIV/0!</v>
      </c>
      <c r="I26" s="113">
        <f t="shared" si="1"/>
        <v>0</v>
      </c>
      <c r="J26" s="323">
        <f t="shared" si="2"/>
        <v>0</v>
      </c>
      <c r="K26" s="324">
        <f t="shared" si="7"/>
        <v>0</v>
      </c>
      <c r="L26" s="324">
        <f t="shared" si="8"/>
        <v>0</v>
      </c>
      <c r="M26" s="408">
        <f t="shared" si="3"/>
        <v>0</v>
      </c>
      <c r="N26" s="408">
        <f t="shared" si="4"/>
        <v>0</v>
      </c>
      <c r="O26" s="408">
        <f t="shared" si="5"/>
        <v>0</v>
      </c>
      <c r="P26" s="323">
        <f t="shared" si="6"/>
        <v>0</v>
      </c>
      <c r="U26" s="181"/>
    </row>
    <row r="27" spans="1:21">
      <c r="A27" s="144">
        <v>40392</v>
      </c>
      <c r="B27" s="144">
        <v>40422</v>
      </c>
      <c r="C27" s="534">
        <f t="shared" si="9"/>
        <v>31</v>
      </c>
      <c r="D27" s="146"/>
      <c r="E27" s="145"/>
      <c r="F27" s="112"/>
      <c r="G27" s="159" t="e">
        <f t="shared" si="0"/>
        <v>#DIV/0!</v>
      </c>
      <c r="I27" s="113">
        <f t="shared" si="1"/>
        <v>0</v>
      </c>
      <c r="J27" s="323">
        <f t="shared" si="2"/>
        <v>0</v>
      </c>
      <c r="K27" s="324">
        <f t="shared" si="7"/>
        <v>0</v>
      </c>
      <c r="L27" s="324">
        <f t="shared" si="8"/>
        <v>0</v>
      </c>
      <c r="M27" s="408">
        <f t="shared" si="3"/>
        <v>0</v>
      </c>
      <c r="N27" s="408">
        <f t="shared" si="4"/>
        <v>0</v>
      </c>
      <c r="O27" s="408">
        <f t="shared" si="5"/>
        <v>0</v>
      </c>
      <c r="P27" s="323">
        <f t="shared" si="6"/>
        <v>0</v>
      </c>
      <c r="U27" s="181"/>
    </row>
    <row r="28" spans="1:21" ht="17.25" customHeight="1">
      <c r="A28" s="144">
        <v>40423</v>
      </c>
      <c r="B28" s="144">
        <v>40452</v>
      </c>
      <c r="C28" s="534">
        <f t="shared" si="9"/>
        <v>30</v>
      </c>
      <c r="D28" s="146"/>
      <c r="E28" s="145"/>
      <c r="F28" s="112"/>
      <c r="G28" s="159" t="e">
        <f t="shared" si="0"/>
        <v>#DIV/0!</v>
      </c>
      <c r="I28" s="113">
        <f t="shared" si="1"/>
        <v>0</v>
      </c>
      <c r="J28" s="323">
        <f t="shared" si="2"/>
        <v>0</v>
      </c>
      <c r="K28" s="324">
        <f t="shared" si="7"/>
        <v>0</v>
      </c>
      <c r="L28" s="324">
        <f t="shared" si="8"/>
        <v>0</v>
      </c>
      <c r="M28" s="408">
        <f t="shared" si="3"/>
        <v>0</v>
      </c>
      <c r="N28" s="408">
        <f t="shared" si="4"/>
        <v>0</v>
      </c>
      <c r="O28" s="408">
        <f t="shared" si="5"/>
        <v>0</v>
      </c>
      <c r="P28" s="323">
        <f t="shared" si="6"/>
        <v>0</v>
      </c>
      <c r="U28" s="181"/>
    </row>
    <row r="29" spans="1:21">
      <c r="A29" s="144">
        <v>40453</v>
      </c>
      <c r="B29" s="144">
        <v>40483</v>
      </c>
      <c r="C29" s="534">
        <f t="shared" si="9"/>
        <v>31</v>
      </c>
      <c r="D29" s="146"/>
      <c r="E29" s="145"/>
      <c r="F29" s="112"/>
      <c r="G29" s="159" t="e">
        <f t="shared" si="0"/>
        <v>#DIV/0!</v>
      </c>
      <c r="I29" s="113">
        <f t="shared" si="1"/>
        <v>0</v>
      </c>
      <c r="J29" s="323">
        <f t="shared" si="2"/>
        <v>0</v>
      </c>
      <c r="K29" s="324">
        <f t="shared" si="7"/>
        <v>0</v>
      </c>
      <c r="L29" s="324">
        <f t="shared" si="8"/>
        <v>0</v>
      </c>
      <c r="M29" s="408">
        <f t="shared" si="3"/>
        <v>0</v>
      </c>
      <c r="N29" s="408">
        <f t="shared" si="4"/>
        <v>0</v>
      </c>
      <c r="O29" s="408">
        <f t="shared" si="5"/>
        <v>0</v>
      </c>
      <c r="P29" s="323">
        <f t="shared" si="6"/>
        <v>0</v>
      </c>
      <c r="U29" s="181"/>
    </row>
    <row r="30" spans="1:21" ht="15.75" customHeight="1">
      <c r="A30" s="144">
        <v>40484</v>
      </c>
      <c r="B30" s="144">
        <v>40513</v>
      </c>
      <c r="C30" s="534">
        <f t="shared" si="9"/>
        <v>30</v>
      </c>
      <c r="D30" s="146"/>
      <c r="E30" s="145"/>
      <c r="F30" s="112"/>
      <c r="G30" s="159" t="e">
        <f t="shared" si="0"/>
        <v>#DIV/0!</v>
      </c>
      <c r="I30" s="113">
        <f t="shared" si="1"/>
        <v>0</v>
      </c>
      <c r="J30" s="323">
        <f t="shared" si="2"/>
        <v>0</v>
      </c>
      <c r="K30" s="324">
        <f t="shared" si="7"/>
        <v>0</v>
      </c>
      <c r="L30" s="324">
        <f t="shared" si="8"/>
        <v>0</v>
      </c>
      <c r="M30" s="408">
        <f t="shared" si="3"/>
        <v>0</v>
      </c>
      <c r="N30" s="408">
        <f t="shared" si="4"/>
        <v>0</v>
      </c>
      <c r="O30" s="408">
        <f t="shared" si="5"/>
        <v>0</v>
      </c>
      <c r="P30" s="323">
        <f t="shared" si="6"/>
        <v>0</v>
      </c>
      <c r="U30" s="181"/>
    </row>
    <row r="31" spans="1:21" ht="15.75" customHeight="1">
      <c r="A31" s="144">
        <v>40514</v>
      </c>
      <c r="B31" s="144">
        <v>40544</v>
      </c>
      <c r="C31" s="534">
        <f t="shared" si="9"/>
        <v>31</v>
      </c>
      <c r="D31" s="146"/>
      <c r="E31" s="145"/>
      <c r="F31" s="112"/>
      <c r="G31" s="159" t="e">
        <f t="shared" si="0"/>
        <v>#DIV/0!</v>
      </c>
      <c r="I31" s="113">
        <f t="shared" si="1"/>
        <v>0</v>
      </c>
      <c r="J31" s="323">
        <f t="shared" si="2"/>
        <v>0</v>
      </c>
      <c r="K31" s="324">
        <f t="shared" si="7"/>
        <v>0</v>
      </c>
      <c r="L31" s="324">
        <f t="shared" si="8"/>
        <v>0</v>
      </c>
      <c r="M31" s="408">
        <f t="shared" si="3"/>
        <v>0</v>
      </c>
      <c r="N31" s="408">
        <f t="shared" si="4"/>
        <v>0</v>
      </c>
      <c r="O31" s="408">
        <f t="shared" si="5"/>
        <v>0</v>
      </c>
      <c r="P31" s="323">
        <f t="shared" si="6"/>
        <v>0</v>
      </c>
      <c r="U31" s="181"/>
    </row>
    <row r="32" spans="1:21" ht="15.75" customHeight="1">
      <c r="A32" s="784" t="s">
        <v>31</v>
      </c>
      <c r="B32" s="785"/>
      <c r="C32" s="534">
        <f>SUM(C20:C31)</f>
        <v>365</v>
      </c>
      <c r="D32" s="148">
        <f>SUM(D20:D31)</f>
        <v>0</v>
      </c>
      <c r="E32" s="147">
        <f>MAX(E20:E31)</f>
        <v>0</v>
      </c>
      <c r="F32" s="114">
        <f>SUM(F20:F31)</f>
        <v>0</v>
      </c>
      <c r="G32" s="525"/>
      <c r="I32" s="114">
        <f>SUM(I20:I31)</f>
        <v>0</v>
      </c>
      <c r="J32" s="360"/>
      <c r="K32" s="361"/>
      <c r="L32" s="361"/>
      <c r="M32" s="360"/>
      <c r="N32" s="360"/>
      <c r="O32" s="360"/>
      <c r="P32" s="363">
        <f>SUM(P20:P31)</f>
        <v>0</v>
      </c>
      <c r="U32" s="181"/>
    </row>
    <row r="33" spans="1:21" ht="15.75" customHeight="1">
      <c r="A33" s="339"/>
      <c r="B33" s="339"/>
      <c r="C33" s="340"/>
      <c r="D33" s="341"/>
      <c r="E33" s="342"/>
      <c r="F33" s="373"/>
      <c r="G33" s="374"/>
      <c r="I33" s="362"/>
      <c r="J33" s="358"/>
      <c r="K33" s="359"/>
      <c r="L33" s="359"/>
      <c r="M33" s="358"/>
      <c r="N33" s="358"/>
      <c r="O33" s="358"/>
      <c r="P33" s="358"/>
      <c r="U33" s="181"/>
    </row>
    <row r="34" spans="1:21" ht="15.75" hidden="1" customHeight="1" outlineLevel="1" thickBot="1">
      <c r="A34" s="345" t="str">
        <f>"SUPPORTING ANNUAL USE DATA - "&amp;$B$16</f>
        <v>SUPPORTING ANNUAL USE DATA - Electricity</v>
      </c>
      <c r="B34" s="346"/>
      <c r="C34" s="347"/>
      <c r="D34" s="348"/>
      <c r="E34" s="352"/>
      <c r="F34" s="353"/>
      <c r="G34" s="365"/>
      <c r="I34" s="345" t="s">
        <v>585</v>
      </c>
      <c r="J34" s="346"/>
      <c r="K34" s="347"/>
      <c r="L34" s="348"/>
      <c r="M34" s="352"/>
      <c r="N34" s="353"/>
      <c r="O34" s="354"/>
      <c r="P34" s="364"/>
      <c r="U34" s="181"/>
    </row>
    <row r="35" spans="1:21" ht="42" hidden="1" customHeight="1" outlineLevel="1">
      <c r="A35" s="4" t="s">
        <v>27</v>
      </c>
      <c r="B35" s="4" t="s">
        <v>28</v>
      </c>
      <c r="C35" s="4" t="s">
        <v>29</v>
      </c>
      <c r="D35" s="4" t="str">
        <f>$B$16&amp;" Use ("&amp;$B$83&amp;")"</f>
        <v>Electricity Use (kWh)</v>
      </c>
      <c r="E35" s="4" t="str">
        <f>IF($B$16="Electricity","Electricity Peak (kW)","")</f>
        <v>Electricity Peak (kW)</v>
      </c>
      <c r="F35" s="4" t="str">
        <f>$B$16&amp;" Cost ($)"</f>
        <v>Electricity Cost ($)</v>
      </c>
      <c r="G35" s="4" t="str">
        <f>IF($B$16="Electricity","Electricity Load Factor","")</f>
        <v>Electricity Load Factor</v>
      </c>
      <c r="I35" s="4" t="s">
        <v>30</v>
      </c>
      <c r="J35" s="321" t="str">
        <f>$B$16&amp;" "&amp;$B$83&amp;"/day"</f>
        <v>Electricity kWh/day</v>
      </c>
      <c r="K35" s="322" t="str">
        <f>$B$85&amp;" "&amp;$B$152&amp;"/day"</f>
        <v>Natural Gas cubic meters (NG)/day</v>
      </c>
      <c r="L35" s="322" t="str">
        <f>$B$155&amp;" "&amp;B238&amp;"/day"</f>
        <v>Purchased Steam /day</v>
      </c>
      <c r="M35" s="322" t="str">
        <f>$B$16&amp;" kBTU/day"</f>
        <v>Electricity kBTU/day</v>
      </c>
      <c r="N35" s="321" t="str">
        <f>$B$85&amp;" kBTU/day"</f>
        <v>Natural Gas kBTU/day</v>
      </c>
      <c r="O35" s="322" t="str">
        <f>$B$155&amp;" kBTU/day"</f>
        <v>Purchased Steam kBTU/day</v>
      </c>
      <c r="P35" s="322" t="s">
        <v>182</v>
      </c>
      <c r="U35" s="181"/>
    </row>
    <row r="36" spans="1:21" ht="15.75" hidden="1" customHeight="1" outlineLevel="1">
      <c r="A36" s="144"/>
      <c r="B36" s="144"/>
      <c r="C36" s="534">
        <f>B36-A36</f>
        <v>0</v>
      </c>
      <c r="D36" s="343"/>
      <c r="E36" s="350"/>
      <c r="F36" s="344"/>
      <c r="G36" s="351" t="e">
        <f t="shared" ref="G36:G48" si="10">D36/(E36*24*C36)</f>
        <v>#DIV/0!</v>
      </c>
      <c r="I36" s="113">
        <f t="shared" ref="I36:I47" si="11">SUM(F36,E105,E175)</f>
        <v>0</v>
      </c>
      <c r="J36" s="323" t="e">
        <f t="shared" ref="J36:J47" si="12">IF($B$16="Electricity",D36/C36,0)+IF($B$85="Electricity",D105/C105,0)+IF($B$155="Electricity",D175/C175,0)</f>
        <v>#DIV/0!</v>
      </c>
      <c r="K36" s="324" t="e">
        <f>D105/C105</f>
        <v>#DIV/0!</v>
      </c>
      <c r="L36" s="324" t="e">
        <f>D175/C175</f>
        <v>#DIV/0!</v>
      </c>
      <c r="M36" s="408" t="e">
        <f t="shared" ref="M36:M47" si="13">D36*$B$84/C36</f>
        <v>#DIV/0!</v>
      </c>
      <c r="N36" s="408" t="e">
        <f t="shared" ref="N36:N47" si="14">D105*$B$153/C105</f>
        <v>#DIV/0!</v>
      </c>
      <c r="O36" s="408" t="e">
        <f t="shared" ref="O36:O47" si="15">D175*$B$223/C175</f>
        <v>#DIV/0!</v>
      </c>
      <c r="P36" s="323" t="e">
        <f t="shared" ref="P36:P47" si="16">J36*$B$84+K36*$B$153+L36*$B$223</f>
        <v>#DIV/0!</v>
      </c>
      <c r="U36" s="181"/>
    </row>
    <row r="37" spans="1:21" ht="15.75" hidden="1" customHeight="1" outlineLevel="1">
      <c r="A37" s="144"/>
      <c r="B37" s="144"/>
      <c r="C37" s="534">
        <f>B37-A37+IF(A37=B36,0,1)</f>
        <v>0</v>
      </c>
      <c r="D37" s="146"/>
      <c r="E37" s="145"/>
      <c r="F37" s="112"/>
      <c r="G37" s="159" t="e">
        <f t="shared" si="10"/>
        <v>#DIV/0!</v>
      </c>
      <c r="I37" s="113">
        <f t="shared" si="11"/>
        <v>0</v>
      </c>
      <c r="J37" s="323" t="e">
        <f t="shared" si="12"/>
        <v>#DIV/0!</v>
      </c>
      <c r="K37" s="324" t="e">
        <f t="shared" ref="K37:K47" si="17">D106/C106</f>
        <v>#DIV/0!</v>
      </c>
      <c r="L37" s="324" t="e">
        <f t="shared" ref="L37:L47" si="18">D176/C176</f>
        <v>#DIV/0!</v>
      </c>
      <c r="M37" s="408" t="e">
        <f t="shared" si="13"/>
        <v>#DIV/0!</v>
      </c>
      <c r="N37" s="408" t="e">
        <f t="shared" si="14"/>
        <v>#DIV/0!</v>
      </c>
      <c r="O37" s="408" t="e">
        <f t="shared" si="15"/>
        <v>#DIV/0!</v>
      </c>
      <c r="P37" s="323" t="e">
        <f t="shared" si="16"/>
        <v>#DIV/0!</v>
      </c>
      <c r="U37" s="181"/>
    </row>
    <row r="38" spans="1:21" ht="15.75" hidden="1" customHeight="1" outlineLevel="1">
      <c r="A38" s="144"/>
      <c r="B38" s="144"/>
      <c r="C38" s="534">
        <f t="shared" ref="C38:C47" si="19">B38-A38+IF(A38=B37,0,1)</f>
        <v>0</v>
      </c>
      <c r="D38" s="146"/>
      <c r="E38" s="145"/>
      <c r="F38" s="112"/>
      <c r="G38" s="159" t="e">
        <f t="shared" si="10"/>
        <v>#DIV/0!</v>
      </c>
      <c r="I38" s="113">
        <f t="shared" si="11"/>
        <v>0</v>
      </c>
      <c r="J38" s="323" t="e">
        <f t="shared" si="12"/>
        <v>#DIV/0!</v>
      </c>
      <c r="K38" s="324" t="e">
        <f t="shared" si="17"/>
        <v>#DIV/0!</v>
      </c>
      <c r="L38" s="324" t="e">
        <f t="shared" si="18"/>
        <v>#DIV/0!</v>
      </c>
      <c r="M38" s="408" t="e">
        <f t="shared" si="13"/>
        <v>#DIV/0!</v>
      </c>
      <c r="N38" s="408" t="e">
        <f t="shared" si="14"/>
        <v>#DIV/0!</v>
      </c>
      <c r="O38" s="408" t="e">
        <f t="shared" si="15"/>
        <v>#DIV/0!</v>
      </c>
      <c r="P38" s="323" t="e">
        <f t="shared" si="16"/>
        <v>#DIV/0!</v>
      </c>
      <c r="U38" s="181"/>
    </row>
    <row r="39" spans="1:21" ht="15.75" hidden="1" customHeight="1" outlineLevel="1">
      <c r="A39" s="144"/>
      <c r="B39" s="144"/>
      <c r="C39" s="534">
        <f t="shared" si="19"/>
        <v>0</v>
      </c>
      <c r="D39" s="146"/>
      <c r="E39" s="145"/>
      <c r="F39" s="112"/>
      <c r="G39" s="159" t="e">
        <f t="shared" si="10"/>
        <v>#DIV/0!</v>
      </c>
      <c r="I39" s="113">
        <f t="shared" si="11"/>
        <v>0</v>
      </c>
      <c r="J39" s="323" t="e">
        <f t="shared" si="12"/>
        <v>#DIV/0!</v>
      </c>
      <c r="K39" s="324" t="e">
        <f t="shared" si="17"/>
        <v>#DIV/0!</v>
      </c>
      <c r="L39" s="324" t="e">
        <f t="shared" si="18"/>
        <v>#DIV/0!</v>
      </c>
      <c r="M39" s="408" t="e">
        <f t="shared" si="13"/>
        <v>#DIV/0!</v>
      </c>
      <c r="N39" s="408" t="e">
        <f t="shared" si="14"/>
        <v>#DIV/0!</v>
      </c>
      <c r="O39" s="408" t="e">
        <f t="shared" si="15"/>
        <v>#DIV/0!</v>
      </c>
      <c r="P39" s="323" t="e">
        <f t="shared" si="16"/>
        <v>#DIV/0!</v>
      </c>
      <c r="U39" s="181"/>
    </row>
    <row r="40" spans="1:21" ht="15.75" hidden="1" customHeight="1" outlineLevel="1">
      <c r="A40" s="144"/>
      <c r="B40" s="144"/>
      <c r="C40" s="534">
        <f t="shared" si="19"/>
        <v>0</v>
      </c>
      <c r="D40" s="146"/>
      <c r="E40" s="145"/>
      <c r="F40" s="112"/>
      <c r="G40" s="159" t="e">
        <f t="shared" si="10"/>
        <v>#DIV/0!</v>
      </c>
      <c r="I40" s="113">
        <f t="shared" si="11"/>
        <v>0</v>
      </c>
      <c r="J40" s="323" t="e">
        <f t="shared" si="12"/>
        <v>#DIV/0!</v>
      </c>
      <c r="K40" s="324" t="e">
        <f t="shared" si="17"/>
        <v>#DIV/0!</v>
      </c>
      <c r="L40" s="324" t="e">
        <f t="shared" si="18"/>
        <v>#DIV/0!</v>
      </c>
      <c r="M40" s="408" t="e">
        <f t="shared" si="13"/>
        <v>#DIV/0!</v>
      </c>
      <c r="N40" s="408" t="e">
        <f t="shared" si="14"/>
        <v>#DIV/0!</v>
      </c>
      <c r="O40" s="408" t="e">
        <f t="shared" si="15"/>
        <v>#DIV/0!</v>
      </c>
      <c r="P40" s="323" t="e">
        <f t="shared" si="16"/>
        <v>#DIV/0!</v>
      </c>
      <c r="U40" s="181"/>
    </row>
    <row r="41" spans="1:21" ht="15.75" hidden="1" customHeight="1" outlineLevel="1">
      <c r="A41" s="144"/>
      <c r="B41" s="144"/>
      <c r="C41" s="534">
        <f t="shared" si="19"/>
        <v>0</v>
      </c>
      <c r="D41" s="146"/>
      <c r="E41" s="145"/>
      <c r="F41" s="112"/>
      <c r="G41" s="159" t="e">
        <f t="shared" si="10"/>
        <v>#DIV/0!</v>
      </c>
      <c r="I41" s="113">
        <f t="shared" si="11"/>
        <v>0</v>
      </c>
      <c r="J41" s="323" t="e">
        <f t="shared" si="12"/>
        <v>#DIV/0!</v>
      </c>
      <c r="K41" s="324" t="e">
        <f t="shared" si="17"/>
        <v>#DIV/0!</v>
      </c>
      <c r="L41" s="324" t="e">
        <f t="shared" si="18"/>
        <v>#DIV/0!</v>
      </c>
      <c r="M41" s="408" t="e">
        <f t="shared" si="13"/>
        <v>#DIV/0!</v>
      </c>
      <c r="N41" s="408" t="e">
        <f t="shared" si="14"/>
        <v>#DIV/0!</v>
      </c>
      <c r="O41" s="408" t="e">
        <f t="shared" si="15"/>
        <v>#DIV/0!</v>
      </c>
      <c r="P41" s="323" t="e">
        <f t="shared" si="16"/>
        <v>#DIV/0!</v>
      </c>
      <c r="U41" s="181"/>
    </row>
    <row r="42" spans="1:21" ht="15.75" hidden="1" customHeight="1" outlineLevel="1">
      <c r="A42" s="144"/>
      <c r="B42" s="144"/>
      <c r="C42" s="534">
        <f t="shared" si="19"/>
        <v>0</v>
      </c>
      <c r="D42" s="146"/>
      <c r="E42" s="145"/>
      <c r="F42" s="112"/>
      <c r="G42" s="159" t="e">
        <f t="shared" si="10"/>
        <v>#DIV/0!</v>
      </c>
      <c r="I42" s="113">
        <f t="shared" si="11"/>
        <v>0</v>
      </c>
      <c r="J42" s="323" t="e">
        <f t="shared" si="12"/>
        <v>#DIV/0!</v>
      </c>
      <c r="K42" s="324" t="e">
        <f t="shared" si="17"/>
        <v>#DIV/0!</v>
      </c>
      <c r="L42" s="324" t="e">
        <f t="shared" si="18"/>
        <v>#DIV/0!</v>
      </c>
      <c r="M42" s="408" t="e">
        <f t="shared" si="13"/>
        <v>#DIV/0!</v>
      </c>
      <c r="N42" s="408" t="e">
        <f t="shared" si="14"/>
        <v>#DIV/0!</v>
      </c>
      <c r="O42" s="408" t="e">
        <f t="shared" si="15"/>
        <v>#DIV/0!</v>
      </c>
      <c r="P42" s="323" t="e">
        <f t="shared" si="16"/>
        <v>#DIV/0!</v>
      </c>
      <c r="U42" s="181"/>
    </row>
    <row r="43" spans="1:21" ht="15.75" hidden="1" customHeight="1" outlineLevel="1">
      <c r="A43" s="144"/>
      <c r="B43" s="144"/>
      <c r="C43" s="534">
        <f t="shared" si="19"/>
        <v>0</v>
      </c>
      <c r="D43" s="146"/>
      <c r="E43" s="145"/>
      <c r="F43" s="112"/>
      <c r="G43" s="159" t="e">
        <f t="shared" si="10"/>
        <v>#DIV/0!</v>
      </c>
      <c r="I43" s="113">
        <f t="shared" si="11"/>
        <v>0</v>
      </c>
      <c r="J43" s="323" t="e">
        <f t="shared" si="12"/>
        <v>#DIV/0!</v>
      </c>
      <c r="K43" s="324" t="e">
        <f t="shared" si="17"/>
        <v>#DIV/0!</v>
      </c>
      <c r="L43" s="324" t="e">
        <f t="shared" si="18"/>
        <v>#DIV/0!</v>
      </c>
      <c r="M43" s="408" t="e">
        <f t="shared" si="13"/>
        <v>#DIV/0!</v>
      </c>
      <c r="N43" s="408" t="e">
        <f t="shared" si="14"/>
        <v>#DIV/0!</v>
      </c>
      <c r="O43" s="408" t="e">
        <f t="shared" si="15"/>
        <v>#DIV/0!</v>
      </c>
      <c r="P43" s="323" t="e">
        <f t="shared" si="16"/>
        <v>#DIV/0!</v>
      </c>
      <c r="U43" s="181"/>
    </row>
    <row r="44" spans="1:21" ht="15.75" hidden="1" customHeight="1" outlineLevel="1">
      <c r="A44" s="144"/>
      <c r="B44" s="144"/>
      <c r="C44" s="534">
        <f t="shared" si="19"/>
        <v>0</v>
      </c>
      <c r="D44" s="146"/>
      <c r="E44" s="145"/>
      <c r="F44" s="112"/>
      <c r="G44" s="159" t="e">
        <f t="shared" si="10"/>
        <v>#DIV/0!</v>
      </c>
      <c r="I44" s="113">
        <f t="shared" si="11"/>
        <v>0</v>
      </c>
      <c r="J44" s="323" t="e">
        <f t="shared" si="12"/>
        <v>#DIV/0!</v>
      </c>
      <c r="K44" s="324" t="e">
        <f t="shared" si="17"/>
        <v>#DIV/0!</v>
      </c>
      <c r="L44" s="324" t="e">
        <f t="shared" si="18"/>
        <v>#DIV/0!</v>
      </c>
      <c r="M44" s="408" t="e">
        <f t="shared" si="13"/>
        <v>#DIV/0!</v>
      </c>
      <c r="N44" s="408" t="e">
        <f t="shared" si="14"/>
        <v>#DIV/0!</v>
      </c>
      <c r="O44" s="408" t="e">
        <f t="shared" si="15"/>
        <v>#DIV/0!</v>
      </c>
      <c r="P44" s="323" t="e">
        <f t="shared" si="16"/>
        <v>#DIV/0!</v>
      </c>
      <c r="U44" s="181"/>
    </row>
    <row r="45" spans="1:21" ht="15.75" hidden="1" customHeight="1" outlineLevel="1">
      <c r="A45" s="144"/>
      <c r="B45" s="144"/>
      <c r="C45" s="534">
        <f t="shared" si="19"/>
        <v>0</v>
      </c>
      <c r="D45" s="146"/>
      <c r="E45" s="145"/>
      <c r="F45" s="112"/>
      <c r="G45" s="159" t="e">
        <f t="shared" si="10"/>
        <v>#DIV/0!</v>
      </c>
      <c r="I45" s="113">
        <f t="shared" si="11"/>
        <v>0</v>
      </c>
      <c r="J45" s="323" t="e">
        <f t="shared" si="12"/>
        <v>#DIV/0!</v>
      </c>
      <c r="K45" s="324" t="e">
        <f t="shared" si="17"/>
        <v>#DIV/0!</v>
      </c>
      <c r="L45" s="324" t="e">
        <f t="shared" si="18"/>
        <v>#DIV/0!</v>
      </c>
      <c r="M45" s="408" t="e">
        <f t="shared" si="13"/>
        <v>#DIV/0!</v>
      </c>
      <c r="N45" s="408" t="e">
        <f t="shared" si="14"/>
        <v>#DIV/0!</v>
      </c>
      <c r="O45" s="408" t="e">
        <f t="shared" si="15"/>
        <v>#DIV/0!</v>
      </c>
      <c r="P45" s="323" t="e">
        <f t="shared" si="16"/>
        <v>#DIV/0!</v>
      </c>
      <c r="U45" s="181"/>
    </row>
    <row r="46" spans="1:21" ht="15.75" hidden="1" customHeight="1" outlineLevel="1">
      <c r="A46" s="144"/>
      <c r="B46" s="144"/>
      <c r="C46" s="534">
        <f t="shared" si="19"/>
        <v>0</v>
      </c>
      <c r="D46" s="146"/>
      <c r="E46" s="145"/>
      <c r="F46" s="112"/>
      <c r="G46" s="159" t="e">
        <f t="shared" si="10"/>
        <v>#DIV/0!</v>
      </c>
      <c r="I46" s="113">
        <f t="shared" si="11"/>
        <v>0</v>
      </c>
      <c r="J46" s="323" t="e">
        <f t="shared" si="12"/>
        <v>#DIV/0!</v>
      </c>
      <c r="K46" s="324" t="e">
        <f t="shared" si="17"/>
        <v>#DIV/0!</v>
      </c>
      <c r="L46" s="324" t="e">
        <f t="shared" si="18"/>
        <v>#DIV/0!</v>
      </c>
      <c r="M46" s="408" t="e">
        <f t="shared" si="13"/>
        <v>#DIV/0!</v>
      </c>
      <c r="N46" s="408" t="e">
        <f t="shared" si="14"/>
        <v>#DIV/0!</v>
      </c>
      <c r="O46" s="408" t="e">
        <f t="shared" si="15"/>
        <v>#DIV/0!</v>
      </c>
      <c r="P46" s="323" t="e">
        <f t="shared" si="16"/>
        <v>#DIV/0!</v>
      </c>
      <c r="U46" s="181"/>
    </row>
    <row r="47" spans="1:21" ht="15.75" hidden="1" customHeight="1" outlineLevel="1">
      <c r="A47" s="144"/>
      <c r="B47" s="144"/>
      <c r="C47" s="534">
        <f t="shared" si="19"/>
        <v>0</v>
      </c>
      <c r="D47" s="146"/>
      <c r="E47" s="145"/>
      <c r="F47" s="112"/>
      <c r="G47" s="159" t="e">
        <f t="shared" si="10"/>
        <v>#DIV/0!</v>
      </c>
      <c r="I47" s="113">
        <f t="shared" si="11"/>
        <v>0</v>
      </c>
      <c r="J47" s="323" t="e">
        <f t="shared" si="12"/>
        <v>#DIV/0!</v>
      </c>
      <c r="K47" s="324" t="e">
        <f t="shared" si="17"/>
        <v>#DIV/0!</v>
      </c>
      <c r="L47" s="324" t="e">
        <f t="shared" si="18"/>
        <v>#DIV/0!</v>
      </c>
      <c r="M47" s="408" t="e">
        <f t="shared" si="13"/>
        <v>#DIV/0!</v>
      </c>
      <c r="N47" s="408" t="e">
        <f t="shared" si="14"/>
        <v>#DIV/0!</v>
      </c>
      <c r="O47" s="408" t="e">
        <f t="shared" si="15"/>
        <v>#DIV/0!</v>
      </c>
      <c r="P47" s="323" t="e">
        <f t="shared" si="16"/>
        <v>#DIV/0!</v>
      </c>
      <c r="U47" s="181"/>
    </row>
    <row r="48" spans="1:21" ht="15.75" hidden="1" customHeight="1" outlineLevel="1">
      <c r="A48" s="366" t="s">
        <v>31</v>
      </c>
      <c r="B48" s="367"/>
      <c r="C48" s="534">
        <f>SUM(C36:C47)</f>
        <v>0</v>
      </c>
      <c r="D48" s="148">
        <f>SUM(D36:D47)</f>
        <v>0</v>
      </c>
      <c r="E48" s="147">
        <f>MAX(E36:E47)</f>
        <v>0</v>
      </c>
      <c r="F48" s="114">
        <f>SUM(F36:F47)</f>
        <v>0</v>
      </c>
      <c r="G48" s="357" t="e">
        <f t="shared" si="10"/>
        <v>#DIV/0!</v>
      </c>
      <c r="I48" s="114">
        <f>SUM(I36:I47)</f>
        <v>0</v>
      </c>
      <c r="J48" s="360"/>
      <c r="K48" s="361"/>
      <c r="L48" s="361"/>
      <c r="M48" s="360"/>
      <c r="N48" s="360"/>
      <c r="O48" s="360"/>
      <c r="P48" s="363" t="e">
        <f>SUM(P36:P47)</f>
        <v>#DIV/0!</v>
      </c>
      <c r="U48" s="181"/>
    </row>
    <row r="49" spans="1:21" ht="15.75" hidden="1" customHeight="1" outlineLevel="1" thickBot="1">
      <c r="A49" s="339"/>
      <c r="B49" s="339"/>
      <c r="C49" s="340"/>
      <c r="D49" s="341"/>
      <c r="E49" s="342"/>
      <c r="F49" s="355"/>
      <c r="G49" s="356"/>
      <c r="J49" s="368"/>
      <c r="K49" s="368"/>
      <c r="L49" s="369"/>
      <c r="M49" s="370"/>
      <c r="N49" s="362"/>
      <c r="O49" s="371"/>
      <c r="P49" s="356"/>
      <c r="U49" s="181"/>
    </row>
    <row r="50" spans="1:21" ht="15.75" hidden="1" customHeight="1" outlineLevel="2" thickBot="1">
      <c r="A50" s="345" t="str">
        <f>"SUPPORTING ANNUAL USE DATA - "&amp;$B$16</f>
        <v>SUPPORTING ANNUAL USE DATA - Electricity</v>
      </c>
      <c r="B50" s="346"/>
      <c r="C50" s="347"/>
      <c r="D50" s="348"/>
      <c r="E50" s="352"/>
      <c r="F50" s="353"/>
      <c r="G50" s="365"/>
      <c r="I50" s="345" t="s">
        <v>585</v>
      </c>
      <c r="J50" s="346"/>
      <c r="K50" s="347"/>
      <c r="L50" s="348"/>
      <c r="M50" s="352"/>
      <c r="N50" s="353"/>
      <c r="O50" s="354"/>
      <c r="P50" s="364"/>
      <c r="U50" s="181"/>
    </row>
    <row r="51" spans="1:21" ht="39.6" hidden="1" customHeight="1" outlineLevel="2">
      <c r="A51" s="4" t="s">
        <v>27</v>
      </c>
      <c r="B51" s="4" t="s">
        <v>28</v>
      </c>
      <c r="C51" s="4" t="s">
        <v>29</v>
      </c>
      <c r="D51" s="4" t="str">
        <f>$B$16&amp;" Use ("&amp;$B$83&amp;")"</f>
        <v>Electricity Use (kWh)</v>
      </c>
      <c r="E51" s="4" t="str">
        <f>IF($B$16="Electricity","Electricity Peak (kW)","")</f>
        <v>Electricity Peak (kW)</v>
      </c>
      <c r="F51" s="4" t="str">
        <f>$B$16&amp;" Cost ($)"</f>
        <v>Electricity Cost ($)</v>
      </c>
      <c r="G51" s="4" t="str">
        <f>IF($B$16="Electricity","Electricity Load Factor","")</f>
        <v>Electricity Load Factor</v>
      </c>
      <c r="I51" s="4" t="s">
        <v>30</v>
      </c>
      <c r="J51" s="321" t="str">
        <f>$B$16&amp;" "&amp;$B$83&amp;"/day"</f>
        <v>Electricity kWh/day</v>
      </c>
      <c r="K51" s="322" t="str">
        <f>$B$85&amp;" "&amp;$B$152&amp;"/day"</f>
        <v>Natural Gas cubic meters (NG)/day</v>
      </c>
      <c r="L51" s="322" t="str">
        <f>$B$155&amp;" "&amp;B254&amp;"/day"</f>
        <v>Purchased Steam /day</v>
      </c>
      <c r="M51" s="322" t="str">
        <f>$B$16&amp;" kBTU/day"</f>
        <v>Electricity kBTU/day</v>
      </c>
      <c r="N51" s="321" t="str">
        <f>$B$85&amp;" kBTU/day"</f>
        <v>Natural Gas kBTU/day</v>
      </c>
      <c r="O51" s="322" t="str">
        <f>$B$155&amp;" kBTU/day"</f>
        <v>Purchased Steam kBTU/day</v>
      </c>
      <c r="P51" s="322" t="s">
        <v>182</v>
      </c>
      <c r="U51" s="181"/>
    </row>
    <row r="52" spans="1:21" ht="15.75" hidden="1" customHeight="1" outlineLevel="2">
      <c r="A52" s="144"/>
      <c r="B52" s="144"/>
      <c r="C52" s="534">
        <f>B52-A52</f>
        <v>0</v>
      </c>
      <c r="D52" s="146"/>
      <c r="E52" s="145"/>
      <c r="F52" s="112"/>
      <c r="G52" s="159" t="e">
        <f t="shared" ref="G52:G64" si="20">D52/(E52*24*C52)</f>
        <v>#DIV/0!</v>
      </c>
      <c r="I52" s="113">
        <f t="shared" ref="I52:I63" si="21">SUM(F52,E121,E191)</f>
        <v>0</v>
      </c>
      <c r="J52" s="323" t="e">
        <f t="shared" ref="J52:J63" si="22">IF($B$16="Electricity",D52/C52,0)+IF($B$85="Electricity",D121/C121,0)+IF($B$155="Electricity",D191/C191,0)</f>
        <v>#DIV/0!</v>
      </c>
      <c r="K52" s="324" t="e">
        <f>D121/C121</f>
        <v>#DIV/0!</v>
      </c>
      <c r="L52" s="324" t="e">
        <f>D191/C191</f>
        <v>#DIV/0!</v>
      </c>
      <c r="M52" s="408" t="e">
        <f t="shared" ref="M52:M63" si="23">D52*$B$84/C52</f>
        <v>#DIV/0!</v>
      </c>
      <c r="N52" s="408" t="e">
        <f t="shared" ref="N52:N63" si="24">D121*$B$153/C121</f>
        <v>#DIV/0!</v>
      </c>
      <c r="O52" s="408" t="e">
        <f t="shared" ref="O52:O63" si="25">D191*$B$223/C191</f>
        <v>#DIV/0!</v>
      </c>
      <c r="P52" s="323" t="e">
        <f t="shared" ref="P52:P63" si="26">J52*$B$84+K52*$B$153+L52*$B$223</f>
        <v>#DIV/0!</v>
      </c>
      <c r="U52" s="181"/>
    </row>
    <row r="53" spans="1:21" ht="15.75" hidden="1" customHeight="1" outlineLevel="2">
      <c r="A53" s="144"/>
      <c r="B53" s="144"/>
      <c r="C53" s="534">
        <f>B53-A53+IF(A53=B52,0,1)</f>
        <v>0</v>
      </c>
      <c r="D53" s="146"/>
      <c r="E53" s="145"/>
      <c r="F53" s="112"/>
      <c r="G53" s="159" t="e">
        <f t="shared" si="20"/>
        <v>#DIV/0!</v>
      </c>
      <c r="I53" s="113">
        <f t="shared" si="21"/>
        <v>0</v>
      </c>
      <c r="J53" s="323" t="e">
        <f t="shared" si="22"/>
        <v>#DIV/0!</v>
      </c>
      <c r="K53" s="324" t="e">
        <f t="shared" ref="K53:K63" si="27">D122/C122</f>
        <v>#DIV/0!</v>
      </c>
      <c r="L53" s="324" t="e">
        <f t="shared" ref="L53:L63" si="28">D192/C192</f>
        <v>#DIV/0!</v>
      </c>
      <c r="M53" s="408" t="e">
        <f t="shared" si="23"/>
        <v>#DIV/0!</v>
      </c>
      <c r="N53" s="408" t="e">
        <f t="shared" si="24"/>
        <v>#DIV/0!</v>
      </c>
      <c r="O53" s="408" t="e">
        <f t="shared" si="25"/>
        <v>#DIV/0!</v>
      </c>
      <c r="P53" s="323" t="e">
        <f t="shared" si="26"/>
        <v>#DIV/0!</v>
      </c>
      <c r="U53" s="181"/>
    </row>
    <row r="54" spans="1:21" ht="15.75" hidden="1" customHeight="1" outlineLevel="2">
      <c r="A54" s="144"/>
      <c r="B54" s="144"/>
      <c r="C54" s="534">
        <f t="shared" ref="C54:C63" si="29">B54-A54+IF(A54=B53,0,1)</f>
        <v>0</v>
      </c>
      <c r="D54" s="146"/>
      <c r="E54" s="145"/>
      <c r="F54" s="112"/>
      <c r="G54" s="159" t="e">
        <f t="shared" si="20"/>
        <v>#DIV/0!</v>
      </c>
      <c r="I54" s="113">
        <f t="shared" si="21"/>
        <v>0</v>
      </c>
      <c r="J54" s="323" t="e">
        <f t="shared" si="22"/>
        <v>#DIV/0!</v>
      </c>
      <c r="K54" s="324" t="e">
        <f t="shared" si="27"/>
        <v>#DIV/0!</v>
      </c>
      <c r="L54" s="324" t="e">
        <f t="shared" si="28"/>
        <v>#DIV/0!</v>
      </c>
      <c r="M54" s="408" t="e">
        <f t="shared" si="23"/>
        <v>#DIV/0!</v>
      </c>
      <c r="N54" s="408" t="e">
        <f t="shared" si="24"/>
        <v>#DIV/0!</v>
      </c>
      <c r="O54" s="408" t="e">
        <f t="shared" si="25"/>
        <v>#DIV/0!</v>
      </c>
      <c r="P54" s="323" t="e">
        <f t="shared" si="26"/>
        <v>#DIV/0!</v>
      </c>
      <c r="U54" s="181"/>
    </row>
    <row r="55" spans="1:21" ht="15.75" hidden="1" customHeight="1" outlineLevel="2">
      <c r="A55" s="144"/>
      <c r="B55" s="144"/>
      <c r="C55" s="534">
        <f t="shared" si="29"/>
        <v>0</v>
      </c>
      <c r="D55" s="146"/>
      <c r="E55" s="145"/>
      <c r="F55" s="112"/>
      <c r="G55" s="159" t="e">
        <f t="shared" si="20"/>
        <v>#DIV/0!</v>
      </c>
      <c r="I55" s="113">
        <f t="shared" si="21"/>
        <v>0</v>
      </c>
      <c r="J55" s="323" t="e">
        <f t="shared" si="22"/>
        <v>#DIV/0!</v>
      </c>
      <c r="K55" s="324" t="e">
        <f t="shared" si="27"/>
        <v>#DIV/0!</v>
      </c>
      <c r="L55" s="324" t="e">
        <f t="shared" si="28"/>
        <v>#DIV/0!</v>
      </c>
      <c r="M55" s="408" t="e">
        <f t="shared" si="23"/>
        <v>#DIV/0!</v>
      </c>
      <c r="N55" s="408" t="e">
        <f t="shared" si="24"/>
        <v>#DIV/0!</v>
      </c>
      <c r="O55" s="408" t="e">
        <f t="shared" si="25"/>
        <v>#DIV/0!</v>
      </c>
      <c r="P55" s="323" t="e">
        <f t="shared" si="26"/>
        <v>#DIV/0!</v>
      </c>
      <c r="U55" s="181"/>
    </row>
    <row r="56" spans="1:21" ht="15.75" hidden="1" customHeight="1" outlineLevel="2">
      <c r="A56" s="144"/>
      <c r="B56" s="144"/>
      <c r="C56" s="534">
        <f t="shared" si="29"/>
        <v>0</v>
      </c>
      <c r="D56" s="146"/>
      <c r="E56" s="145"/>
      <c r="F56" s="112"/>
      <c r="G56" s="159" t="e">
        <f t="shared" si="20"/>
        <v>#DIV/0!</v>
      </c>
      <c r="I56" s="113">
        <f t="shared" si="21"/>
        <v>0</v>
      </c>
      <c r="J56" s="323" t="e">
        <f t="shared" si="22"/>
        <v>#DIV/0!</v>
      </c>
      <c r="K56" s="324" t="e">
        <f t="shared" si="27"/>
        <v>#DIV/0!</v>
      </c>
      <c r="L56" s="324" t="e">
        <f t="shared" si="28"/>
        <v>#DIV/0!</v>
      </c>
      <c r="M56" s="408" t="e">
        <f t="shared" si="23"/>
        <v>#DIV/0!</v>
      </c>
      <c r="N56" s="408" t="e">
        <f t="shared" si="24"/>
        <v>#DIV/0!</v>
      </c>
      <c r="O56" s="408" t="e">
        <f t="shared" si="25"/>
        <v>#DIV/0!</v>
      </c>
      <c r="P56" s="323" t="e">
        <f t="shared" si="26"/>
        <v>#DIV/0!</v>
      </c>
      <c r="U56" s="181"/>
    </row>
    <row r="57" spans="1:21" ht="15.75" hidden="1" customHeight="1" outlineLevel="2">
      <c r="A57" s="144"/>
      <c r="B57" s="144"/>
      <c r="C57" s="534">
        <f t="shared" si="29"/>
        <v>0</v>
      </c>
      <c r="D57" s="146"/>
      <c r="E57" s="145"/>
      <c r="F57" s="112"/>
      <c r="G57" s="159" t="e">
        <f t="shared" si="20"/>
        <v>#DIV/0!</v>
      </c>
      <c r="I57" s="113">
        <f t="shared" si="21"/>
        <v>0</v>
      </c>
      <c r="J57" s="323" t="e">
        <f t="shared" si="22"/>
        <v>#DIV/0!</v>
      </c>
      <c r="K57" s="324" t="e">
        <f t="shared" si="27"/>
        <v>#DIV/0!</v>
      </c>
      <c r="L57" s="324" t="e">
        <f t="shared" si="28"/>
        <v>#DIV/0!</v>
      </c>
      <c r="M57" s="408" t="e">
        <f t="shared" si="23"/>
        <v>#DIV/0!</v>
      </c>
      <c r="N57" s="408" t="e">
        <f t="shared" si="24"/>
        <v>#DIV/0!</v>
      </c>
      <c r="O57" s="408" t="e">
        <f t="shared" si="25"/>
        <v>#DIV/0!</v>
      </c>
      <c r="P57" s="323" t="e">
        <f t="shared" si="26"/>
        <v>#DIV/0!</v>
      </c>
      <c r="U57" s="181"/>
    </row>
    <row r="58" spans="1:21" ht="15.75" hidden="1" customHeight="1" outlineLevel="2">
      <c r="A58" s="144"/>
      <c r="B58" s="144"/>
      <c r="C58" s="534">
        <f t="shared" si="29"/>
        <v>0</v>
      </c>
      <c r="D58" s="146"/>
      <c r="E58" s="145"/>
      <c r="F58" s="112"/>
      <c r="G58" s="159" t="e">
        <f t="shared" si="20"/>
        <v>#DIV/0!</v>
      </c>
      <c r="I58" s="113">
        <f t="shared" si="21"/>
        <v>0</v>
      </c>
      <c r="J58" s="323" t="e">
        <f t="shared" si="22"/>
        <v>#DIV/0!</v>
      </c>
      <c r="K58" s="324" t="e">
        <f t="shared" si="27"/>
        <v>#DIV/0!</v>
      </c>
      <c r="L58" s="324" t="e">
        <f t="shared" si="28"/>
        <v>#DIV/0!</v>
      </c>
      <c r="M58" s="408" t="e">
        <f t="shared" si="23"/>
        <v>#DIV/0!</v>
      </c>
      <c r="N58" s="408" t="e">
        <f t="shared" si="24"/>
        <v>#DIV/0!</v>
      </c>
      <c r="O58" s="408" t="e">
        <f t="shared" si="25"/>
        <v>#DIV/0!</v>
      </c>
      <c r="P58" s="323" t="e">
        <f t="shared" si="26"/>
        <v>#DIV/0!</v>
      </c>
      <c r="U58" s="181"/>
    </row>
    <row r="59" spans="1:21" ht="15.75" hidden="1" customHeight="1" outlineLevel="2">
      <c r="A59" s="144"/>
      <c r="B59" s="144"/>
      <c r="C59" s="534">
        <f t="shared" si="29"/>
        <v>0</v>
      </c>
      <c r="D59" s="146"/>
      <c r="E59" s="145"/>
      <c r="F59" s="112"/>
      <c r="G59" s="159" t="e">
        <f t="shared" si="20"/>
        <v>#DIV/0!</v>
      </c>
      <c r="I59" s="113">
        <f t="shared" si="21"/>
        <v>0</v>
      </c>
      <c r="J59" s="323" t="e">
        <f t="shared" si="22"/>
        <v>#DIV/0!</v>
      </c>
      <c r="K59" s="324" t="e">
        <f t="shared" si="27"/>
        <v>#DIV/0!</v>
      </c>
      <c r="L59" s="324" t="e">
        <f t="shared" si="28"/>
        <v>#DIV/0!</v>
      </c>
      <c r="M59" s="408" t="e">
        <f t="shared" si="23"/>
        <v>#DIV/0!</v>
      </c>
      <c r="N59" s="408" t="e">
        <f t="shared" si="24"/>
        <v>#DIV/0!</v>
      </c>
      <c r="O59" s="408" t="e">
        <f t="shared" si="25"/>
        <v>#DIV/0!</v>
      </c>
      <c r="P59" s="323" t="e">
        <f t="shared" si="26"/>
        <v>#DIV/0!</v>
      </c>
      <c r="U59" s="181"/>
    </row>
    <row r="60" spans="1:21" ht="15.75" hidden="1" customHeight="1" outlineLevel="2">
      <c r="A60" s="144"/>
      <c r="B60" s="144"/>
      <c r="C60" s="534">
        <f t="shared" si="29"/>
        <v>0</v>
      </c>
      <c r="D60" s="146"/>
      <c r="E60" s="145"/>
      <c r="F60" s="112"/>
      <c r="G60" s="159" t="e">
        <f t="shared" si="20"/>
        <v>#DIV/0!</v>
      </c>
      <c r="I60" s="113">
        <f t="shared" si="21"/>
        <v>0</v>
      </c>
      <c r="J60" s="323" t="e">
        <f t="shared" si="22"/>
        <v>#DIV/0!</v>
      </c>
      <c r="K60" s="324" t="e">
        <f t="shared" si="27"/>
        <v>#DIV/0!</v>
      </c>
      <c r="L60" s="324" t="e">
        <f t="shared" si="28"/>
        <v>#DIV/0!</v>
      </c>
      <c r="M60" s="408" t="e">
        <f t="shared" si="23"/>
        <v>#DIV/0!</v>
      </c>
      <c r="N60" s="408" t="e">
        <f t="shared" si="24"/>
        <v>#DIV/0!</v>
      </c>
      <c r="O60" s="408" t="e">
        <f t="shared" si="25"/>
        <v>#DIV/0!</v>
      </c>
      <c r="P60" s="323" t="e">
        <f t="shared" si="26"/>
        <v>#DIV/0!</v>
      </c>
      <c r="U60" s="181"/>
    </row>
    <row r="61" spans="1:21" ht="15.75" hidden="1" customHeight="1" outlineLevel="2">
      <c r="A61" s="144"/>
      <c r="B61" s="144"/>
      <c r="C61" s="534">
        <f t="shared" si="29"/>
        <v>0</v>
      </c>
      <c r="D61" s="146"/>
      <c r="E61" s="145"/>
      <c r="F61" s="112"/>
      <c r="G61" s="159" t="e">
        <f t="shared" si="20"/>
        <v>#DIV/0!</v>
      </c>
      <c r="I61" s="113">
        <f t="shared" si="21"/>
        <v>0</v>
      </c>
      <c r="J61" s="323" t="e">
        <f t="shared" si="22"/>
        <v>#DIV/0!</v>
      </c>
      <c r="K61" s="324" t="e">
        <f t="shared" si="27"/>
        <v>#DIV/0!</v>
      </c>
      <c r="L61" s="324" t="e">
        <f t="shared" si="28"/>
        <v>#DIV/0!</v>
      </c>
      <c r="M61" s="408" t="e">
        <f t="shared" si="23"/>
        <v>#DIV/0!</v>
      </c>
      <c r="N61" s="408" t="e">
        <f t="shared" si="24"/>
        <v>#DIV/0!</v>
      </c>
      <c r="O61" s="408" t="e">
        <f t="shared" si="25"/>
        <v>#DIV/0!</v>
      </c>
      <c r="P61" s="323" t="e">
        <f t="shared" si="26"/>
        <v>#DIV/0!</v>
      </c>
      <c r="U61" s="181"/>
    </row>
    <row r="62" spans="1:21" ht="15.75" hidden="1" customHeight="1" outlineLevel="2">
      <c r="A62" s="144"/>
      <c r="B62" s="144"/>
      <c r="C62" s="534">
        <f t="shared" si="29"/>
        <v>0</v>
      </c>
      <c r="D62" s="146"/>
      <c r="E62" s="145"/>
      <c r="F62" s="112"/>
      <c r="G62" s="159" t="e">
        <f t="shared" si="20"/>
        <v>#DIV/0!</v>
      </c>
      <c r="I62" s="113">
        <f t="shared" si="21"/>
        <v>0</v>
      </c>
      <c r="J62" s="323" t="e">
        <f t="shared" si="22"/>
        <v>#DIV/0!</v>
      </c>
      <c r="K62" s="324" t="e">
        <f t="shared" si="27"/>
        <v>#DIV/0!</v>
      </c>
      <c r="L62" s="324" t="e">
        <f t="shared" si="28"/>
        <v>#DIV/0!</v>
      </c>
      <c r="M62" s="408" t="e">
        <f t="shared" si="23"/>
        <v>#DIV/0!</v>
      </c>
      <c r="N62" s="408" t="e">
        <f t="shared" si="24"/>
        <v>#DIV/0!</v>
      </c>
      <c r="O62" s="408" t="e">
        <f t="shared" si="25"/>
        <v>#DIV/0!</v>
      </c>
      <c r="P62" s="323" t="e">
        <f t="shared" si="26"/>
        <v>#DIV/0!</v>
      </c>
      <c r="U62" s="181"/>
    </row>
    <row r="63" spans="1:21" ht="15.75" hidden="1" customHeight="1" outlineLevel="2">
      <c r="A63" s="144"/>
      <c r="B63" s="144"/>
      <c r="C63" s="534">
        <f t="shared" si="29"/>
        <v>0</v>
      </c>
      <c r="D63" s="146"/>
      <c r="E63" s="145"/>
      <c r="F63" s="112"/>
      <c r="G63" s="159" t="e">
        <f t="shared" si="20"/>
        <v>#DIV/0!</v>
      </c>
      <c r="I63" s="113">
        <f t="shared" si="21"/>
        <v>0</v>
      </c>
      <c r="J63" s="323" t="e">
        <f t="shared" si="22"/>
        <v>#DIV/0!</v>
      </c>
      <c r="K63" s="324" t="e">
        <f t="shared" si="27"/>
        <v>#DIV/0!</v>
      </c>
      <c r="L63" s="324" t="e">
        <f t="shared" si="28"/>
        <v>#DIV/0!</v>
      </c>
      <c r="M63" s="408" t="e">
        <f t="shared" si="23"/>
        <v>#DIV/0!</v>
      </c>
      <c r="N63" s="408" t="e">
        <f t="shared" si="24"/>
        <v>#DIV/0!</v>
      </c>
      <c r="O63" s="408" t="e">
        <f t="shared" si="25"/>
        <v>#DIV/0!</v>
      </c>
      <c r="P63" s="323" t="e">
        <f t="shared" si="26"/>
        <v>#DIV/0!</v>
      </c>
      <c r="U63" s="181"/>
    </row>
    <row r="64" spans="1:21" ht="14.45" hidden="1" customHeight="1" outlineLevel="2">
      <c r="A64" s="366" t="s">
        <v>31</v>
      </c>
      <c r="B64" s="367"/>
      <c r="C64" s="534">
        <f>SUM(C20:C31)</f>
        <v>365</v>
      </c>
      <c r="D64" s="148">
        <f>SUM(D52:D63)</f>
        <v>0</v>
      </c>
      <c r="E64" s="147">
        <f>MAX(E52:E63)</f>
        <v>0</v>
      </c>
      <c r="F64" s="148">
        <f>SUM(F52:F63)</f>
        <v>0</v>
      </c>
      <c r="G64" s="159" t="e">
        <f t="shared" si="20"/>
        <v>#DIV/0!</v>
      </c>
      <c r="I64" s="114">
        <f>SUM(I52:I63)</f>
        <v>0</v>
      </c>
      <c r="J64" s="360"/>
      <c r="K64" s="361"/>
      <c r="L64" s="361"/>
      <c r="M64" s="360"/>
      <c r="N64" s="360"/>
      <c r="O64" s="360"/>
      <c r="P64" s="363" t="e">
        <f>SUM(P52:P63)</f>
        <v>#DIV/0!</v>
      </c>
      <c r="U64" s="181"/>
    </row>
    <row r="65" spans="1:21" ht="14.45" hidden="1" customHeight="1" outlineLevel="2" thickBot="1">
      <c r="A65" s="553"/>
      <c r="B65" s="553"/>
      <c r="C65" s="554"/>
      <c r="D65" s="370"/>
      <c r="E65" s="370"/>
      <c r="F65" s="555"/>
      <c r="G65" s="394"/>
      <c r="I65" s="551"/>
      <c r="J65" s="358"/>
      <c r="K65" s="359"/>
      <c r="L65" s="359"/>
      <c r="M65" s="358"/>
      <c r="N65" s="358"/>
      <c r="O65" s="358"/>
      <c r="P65" s="552"/>
      <c r="U65" s="181"/>
    </row>
    <row r="66" spans="1:21" ht="14.45" hidden="1" customHeight="1" outlineLevel="3" thickBot="1">
      <c r="A66" s="345" t="str">
        <f>"SUPPORTING ANNUAL USE DATA - "&amp;$B$16</f>
        <v>SUPPORTING ANNUAL USE DATA - Electricity</v>
      </c>
      <c r="B66" s="346"/>
      <c r="C66" s="347"/>
      <c r="D66" s="348"/>
      <c r="E66" s="352"/>
      <c r="F66" s="353"/>
      <c r="G66" s="365"/>
      <c r="I66" s="345" t="s">
        <v>585</v>
      </c>
      <c r="J66" s="346"/>
      <c r="K66" s="347"/>
      <c r="L66" s="348"/>
      <c r="M66" s="352"/>
      <c r="N66" s="353"/>
      <c r="O66" s="354"/>
      <c r="P66" s="364"/>
      <c r="Q66" s="181"/>
      <c r="R66" s="181"/>
      <c r="U66" s="181"/>
    </row>
    <row r="67" spans="1:21" ht="60" hidden="1" outlineLevel="3">
      <c r="A67" s="4" t="s">
        <v>27</v>
      </c>
      <c r="B67" s="4" t="s">
        <v>28</v>
      </c>
      <c r="C67" s="4" t="s">
        <v>29</v>
      </c>
      <c r="D67" s="4" t="str">
        <f>$B$16&amp;" Use ("&amp;$B$83&amp;")"</f>
        <v>Electricity Use (kWh)</v>
      </c>
      <c r="E67" s="4" t="str">
        <f>IF($B$16="Electricity","Electricity Peak (kW)","")</f>
        <v>Electricity Peak (kW)</v>
      </c>
      <c r="F67" s="4" t="str">
        <f>$B$16&amp;" Cost ($)"</f>
        <v>Electricity Cost ($)</v>
      </c>
      <c r="G67" s="4" t="str">
        <f>IF($B$16="Electricity","Electricity Load Factor","")</f>
        <v>Electricity Load Factor</v>
      </c>
      <c r="I67" s="4" t="s">
        <v>30</v>
      </c>
      <c r="J67" s="321" t="str">
        <f>$B$16&amp;" "&amp;$B$83&amp;"/day"</f>
        <v>Electricity kWh/day</v>
      </c>
      <c r="K67" s="322" t="str">
        <f>$B$85&amp;" "&amp;$B$152&amp;"/day"</f>
        <v>Natural Gas cubic meters (NG)/day</v>
      </c>
      <c r="L67" s="322" t="str">
        <f>$B$155&amp;" "&amp;B270&amp;"/day"</f>
        <v>Purchased Steam /day</v>
      </c>
      <c r="M67" s="322" t="str">
        <f>$B$16&amp;" kBTU/day"</f>
        <v>Electricity kBTU/day</v>
      </c>
      <c r="N67" s="321" t="str">
        <f>$B$85&amp;" kBTU/day"</f>
        <v>Natural Gas kBTU/day</v>
      </c>
      <c r="O67" s="322" t="str">
        <f>$B$155&amp;" kBTU/day"</f>
        <v>Purchased Steam kBTU/day</v>
      </c>
      <c r="P67" s="322" t="s">
        <v>182</v>
      </c>
      <c r="Q67" s="181"/>
      <c r="R67" s="181"/>
      <c r="U67" s="181"/>
    </row>
    <row r="68" spans="1:21" ht="14.45" hidden="1" customHeight="1" outlineLevel="3">
      <c r="A68" s="144"/>
      <c r="B68" s="144"/>
      <c r="C68" s="534">
        <f>B68-A68</f>
        <v>0</v>
      </c>
      <c r="D68" s="146"/>
      <c r="E68" s="145"/>
      <c r="F68" s="112"/>
      <c r="G68" s="159" t="e">
        <f t="shared" ref="G68:G80" si="30">D68/(E68*24*C68)</f>
        <v>#DIV/0!</v>
      </c>
      <c r="I68" s="113">
        <f t="shared" ref="I68:I79" si="31">SUM(F68,E137,E207)</f>
        <v>0</v>
      </c>
      <c r="J68" s="323" t="e">
        <f t="shared" ref="J68:J79" si="32">IF($B$16="Electricity",D68/C68,0)+IF($B$85="Electricity",D137/C137,0)+IF($B$155="Electricity",D207/C207,0)</f>
        <v>#DIV/0!</v>
      </c>
      <c r="K68" s="324" t="e">
        <f>D137/C137</f>
        <v>#DIV/0!</v>
      </c>
      <c r="L68" s="324" t="e">
        <f>D207/C207</f>
        <v>#DIV/0!</v>
      </c>
      <c r="M68" s="408" t="e">
        <f t="shared" ref="M68:M79" si="33">D68*$B$84/C68</f>
        <v>#DIV/0!</v>
      </c>
      <c r="N68" s="408" t="e">
        <f t="shared" ref="N68:N79" si="34">D137*$B$153/C137</f>
        <v>#DIV/0!</v>
      </c>
      <c r="O68" s="408" t="e">
        <f t="shared" ref="O68:O79" si="35">D207*$B$223/C207</f>
        <v>#DIV/0!</v>
      </c>
      <c r="P68" s="323" t="e">
        <f t="shared" ref="P68:P79" si="36">J68*$B$84+K68*$B$153+L68*$B$223</f>
        <v>#DIV/0!</v>
      </c>
      <c r="Q68" s="325"/>
      <c r="R68" s="181"/>
      <c r="U68" s="181"/>
    </row>
    <row r="69" spans="1:21" ht="14.45" hidden="1" customHeight="1" outlineLevel="3">
      <c r="A69" s="144"/>
      <c r="B69" s="144"/>
      <c r="C69" s="534">
        <f>B69-A69+IF(A69=B68,0,1)</f>
        <v>0</v>
      </c>
      <c r="D69" s="146"/>
      <c r="E69" s="145"/>
      <c r="F69" s="112"/>
      <c r="G69" s="159" t="e">
        <f t="shared" si="30"/>
        <v>#DIV/0!</v>
      </c>
      <c r="I69" s="113">
        <f t="shared" si="31"/>
        <v>0</v>
      </c>
      <c r="J69" s="323" t="e">
        <f t="shared" si="32"/>
        <v>#DIV/0!</v>
      </c>
      <c r="K69" s="324" t="e">
        <f t="shared" ref="K69:K79" si="37">D138/C138</f>
        <v>#DIV/0!</v>
      </c>
      <c r="L69" s="324" t="e">
        <f t="shared" ref="L69:L79" si="38">D208/C208</f>
        <v>#DIV/0!</v>
      </c>
      <c r="M69" s="408" t="e">
        <f t="shared" si="33"/>
        <v>#DIV/0!</v>
      </c>
      <c r="N69" s="408" t="e">
        <f t="shared" si="34"/>
        <v>#DIV/0!</v>
      </c>
      <c r="O69" s="408" t="e">
        <f t="shared" si="35"/>
        <v>#DIV/0!</v>
      </c>
      <c r="P69" s="323" t="e">
        <f t="shared" si="36"/>
        <v>#DIV/0!</v>
      </c>
      <c r="Q69" s="325"/>
      <c r="R69" s="181"/>
      <c r="U69" s="181"/>
    </row>
    <row r="70" spans="1:21" ht="14.45" hidden="1" customHeight="1" outlineLevel="3">
      <c r="A70" s="144"/>
      <c r="B70" s="144"/>
      <c r="C70" s="534">
        <f t="shared" ref="C70:C79" si="39">B70-A70+IF(A70=B69,0,1)</f>
        <v>0</v>
      </c>
      <c r="D70" s="146"/>
      <c r="E70" s="145"/>
      <c r="F70" s="112"/>
      <c r="G70" s="159" t="e">
        <f t="shared" si="30"/>
        <v>#DIV/0!</v>
      </c>
      <c r="I70" s="113">
        <f t="shared" si="31"/>
        <v>0</v>
      </c>
      <c r="J70" s="323" t="e">
        <f t="shared" si="32"/>
        <v>#DIV/0!</v>
      </c>
      <c r="K70" s="324" t="e">
        <f t="shared" si="37"/>
        <v>#DIV/0!</v>
      </c>
      <c r="L70" s="324" t="e">
        <f t="shared" si="38"/>
        <v>#DIV/0!</v>
      </c>
      <c r="M70" s="408" t="e">
        <f t="shared" si="33"/>
        <v>#DIV/0!</v>
      </c>
      <c r="N70" s="408" t="e">
        <f t="shared" si="34"/>
        <v>#DIV/0!</v>
      </c>
      <c r="O70" s="408" t="e">
        <f t="shared" si="35"/>
        <v>#DIV/0!</v>
      </c>
      <c r="P70" s="323" t="e">
        <f t="shared" si="36"/>
        <v>#DIV/0!</v>
      </c>
      <c r="Q70" s="325"/>
      <c r="R70" s="325"/>
      <c r="U70" s="181"/>
    </row>
    <row r="71" spans="1:21" ht="14.45" hidden="1" customHeight="1" outlineLevel="3">
      <c r="A71" s="144"/>
      <c r="B71" s="144"/>
      <c r="C71" s="534">
        <f t="shared" si="39"/>
        <v>0</v>
      </c>
      <c r="D71" s="146"/>
      <c r="E71" s="145"/>
      <c r="F71" s="112"/>
      <c r="G71" s="159" t="e">
        <f t="shared" si="30"/>
        <v>#DIV/0!</v>
      </c>
      <c r="I71" s="113">
        <f t="shared" si="31"/>
        <v>0</v>
      </c>
      <c r="J71" s="323" t="e">
        <f t="shared" si="32"/>
        <v>#DIV/0!</v>
      </c>
      <c r="K71" s="324" t="e">
        <f t="shared" si="37"/>
        <v>#DIV/0!</v>
      </c>
      <c r="L71" s="324" t="e">
        <f t="shared" si="38"/>
        <v>#DIV/0!</v>
      </c>
      <c r="M71" s="408" t="e">
        <f t="shared" si="33"/>
        <v>#DIV/0!</v>
      </c>
      <c r="N71" s="408" t="e">
        <f t="shared" si="34"/>
        <v>#DIV/0!</v>
      </c>
      <c r="O71" s="408" t="e">
        <f t="shared" si="35"/>
        <v>#DIV/0!</v>
      </c>
      <c r="P71" s="323" t="e">
        <f t="shared" si="36"/>
        <v>#DIV/0!</v>
      </c>
      <c r="Q71" s="325"/>
      <c r="R71" s="325"/>
      <c r="U71" s="181"/>
    </row>
    <row r="72" spans="1:21" ht="14.45" hidden="1" customHeight="1" outlineLevel="3">
      <c r="A72" s="144"/>
      <c r="B72" s="144"/>
      <c r="C72" s="534">
        <f t="shared" si="39"/>
        <v>0</v>
      </c>
      <c r="D72" s="146"/>
      <c r="E72" s="145"/>
      <c r="F72" s="112"/>
      <c r="G72" s="159" t="e">
        <f t="shared" si="30"/>
        <v>#DIV/0!</v>
      </c>
      <c r="I72" s="113">
        <f t="shared" si="31"/>
        <v>0</v>
      </c>
      <c r="J72" s="323" t="e">
        <f t="shared" si="32"/>
        <v>#DIV/0!</v>
      </c>
      <c r="K72" s="324" t="e">
        <f t="shared" si="37"/>
        <v>#DIV/0!</v>
      </c>
      <c r="L72" s="324" t="e">
        <f t="shared" si="38"/>
        <v>#DIV/0!</v>
      </c>
      <c r="M72" s="408" t="e">
        <f t="shared" si="33"/>
        <v>#DIV/0!</v>
      </c>
      <c r="N72" s="408" t="e">
        <f t="shared" si="34"/>
        <v>#DIV/0!</v>
      </c>
      <c r="O72" s="408" t="e">
        <f t="shared" si="35"/>
        <v>#DIV/0!</v>
      </c>
      <c r="P72" s="323" t="e">
        <f t="shared" si="36"/>
        <v>#DIV/0!</v>
      </c>
      <c r="U72" s="181"/>
    </row>
    <row r="73" spans="1:21" ht="14.45" hidden="1" customHeight="1" outlineLevel="3">
      <c r="A73" s="144"/>
      <c r="B73" s="144"/>
      <c r="C73" s="534">
        <f t="shared" si="39"/>
        <v>0</v>
      </c>
      <c r="D73" s="146"/>
      <c r="E73" s="145"/>
      <c r="F73" s="112"/>
      <c r="G73" s="159" t="e">
        <f t="shared" si="30"/>
        <v>#DIV/0!</v>
      </c>
      <c r="I73" s="113">
        <f t="shared" si="31"/>
        <v>0</v>
      </c>
      <c r="J73" s="323" t="e">
        <f t="shared" si="32"/>
        <v>#DIV/0!</v>
      </c>
      <c r="K73" s="324" t="e">
        <f t="shared" si="37"/>
        <v>#DIV/0!</v>
      </c>
      <c r="L73" s="324" t="e">
        <f t="shared" si="38"/>
        <v>#DIV/0!</v>
      </c>
      <c r="M73" s="408" t="e">
        <f t="shared" si="33"/>
        <v>#DIV/0!</v>
      </c>
      <c r="N73" s="408" t="e">
        <f t="shared" si="34"/>
        <v>#DIV/0!</v>
      </c>
      <c r="O73" s="408" t="e">
        <f t="shared" si="35"/>
        <v>#DIV/0!</v>
      </c>
      <c r="P73" s="323" t="e">
        <f t="shared" si="36"/>
        <v>#DIV/0!</v>
      </c>
      <c r="U73" s="181"/>
    </row>
    <row r="74" spans="1:21" ht="14.45" hidden="1" customHeight="1" outlineLevel="3">
      <c r="A74" s="144"/>
      <c r="B74" s="144"/>
      <c r="C74" s="534">
        <f t="shared" si="39"/>
        <v>0</v>
      </c>
      <c r="D74" s="146"/>
      <c r="E74" s="145"/>
      <c r="F74" s="112"/>
      <c r="G74" s="159" t="e">
        <f t="shared" si="30"/>
        <v>#DIV/0!</v>
      </c>
      <c r="I74" s="113">
        <f t="shared" si="31"/>
        <v>0</v>
      </c>
      <c r="J74" s="323" t="e">
        <f t="shared" si="32"/>
        <v>#DIV/0!</v>
      </c>
      <c r="K74" s="324" t="e">
        <f t="shared" si="37"/>
        <v>#DIV/0!</v>
      </c>
      <c r="L74" s="324" t="e">
        <f t="shared" si="38"/>
        <v>#DIV/0!</v>
      </c>
      <c r="M74" s="408" t="e">
        <f t="shared" si="33"/>
        <v>#DIV/0!</v>
      </c>
      <c r="N74" s="408" t="e">
        <f t="shared" si="34"/>
        <v>#DIV/0!</v>
      </c>
      <c r="O74" s="408" t="e">
        <f t="shared" si="35"/>
        <v>#DIV/0!</v>
      </c>
      <c r="P74" s="323" t="e">
        <f t="shared" si="36"/>
        <v>#DIV/0!</v>
      </c>
      <c r="U74" s="181"/>
    </row>
    <row r="75" spans="1:21" ht="14.45" hidden="1" customHeight="1" outlineLevel="3">
      <c r="A75" s="144"/>
      <c r="B75" s="144"/>
      <c r="C75" s="534">
        <f t="shared" si="39"/>
        <v>0</v>
      </c>
      <c r="D75" s="146"/>
      <c r="E75" s="145"/>
      <c r="F75" s="112"/>
      <c r="G75" s="159" t="e">
        <f t="shared" si="30"/>
        <v>#DIV/0!</v>
      </c>
      <c r="I75" s="113">
        <f t="shared" si="31"/>
        <v>0</v>
      </c>
      <c r="J75" s="323" t="e">
        <f t="shared" si="32"/>
        <v>#DIV/0!</v>
      </c>
      <c r="K75" s="324" t="e">
        <f t="shared" si="37"/>
        <v>#DIV/0!</v>
      </c>
      <c r="L75" s="324" t="e">
        <f t="shared" si="38"/>
        <v>#DIV/0!</v>
      </c>
      <c r="M75" s="408" t="e">
        <f t="shared" si="33"/>
        <v>#DIV/0!</v>
      </c>
      <c r="N75" s="408" t="e">
        <f t="shared" si="34"/>
        <v>#DIV/0!</v>
      </c>
      <c r="O75" s="408" t="e">
        <f t="shared" si="35"/>
        <v>#DIV/0!</v>
      </c>
      <c r="P75" s="323" t="e">
        <f t="shared" si="36"/>
        <v>#DIV/0!</v>
      </c>
      <c r="U75" s="181"/>
    </row>
    <row r="76" spans="1:21" ht="14.45" hidden="1" customHeight="1" outlineLevel="3">
      <c r="A76" s="144"/>
      <c r="B76" s="144"/>
      <c r="C76" s="534">
        <f t="shared" si="39"/>
        <v>0</v>
      </c>
      <c r="D76" s="146"/>
      <c r="E76" s="145"/>
      <c r="F76" s="112"/>
      <c r="G76" s="159" t="e">
        <f t="shared" si="30"/>
        <v>#DIV/0!</v>
      </c>
      <c r="I76" s="113">
        <f t="shared" si="31"/>
        <v>0</v>
      </c>
      <c r="J76" s="323" t="e">
        <f t="shared" si="32"/>
        <v>#DIV/0!</v>
      </c>
      <c r="K76" s="324" t="e">
        <f t="shared" si="37"/>
        <v>#DIV/0!</v>
      </c>
      <c r="L76" s="324" t="e">
        <f t="shared" si="38"/>
        <v>#DIV/0!</v>
      </c>
      <c r="M76" s="408" t="e">
        <f t="shared" si="33"/>
        <v>#DIV/0!</v>
      </c>
      <c r="N76" s="408" t="e">
        <f t="shared" si="34"/>
        <v>#DIV/0!</v>
      </c>
      <c r="O76" s="408" t="e">
        <f t="shared" si="35"/>
        <v>#DIV/0!</v>
      </c>
      <c r="P76" s="323" t="e">
        <f t="shared" si="36"/>
        <v>#DIV/0!</v>
      </c>
      <c r="U76" s="181"/>
    </row>
    <row r="77" spans="1:21" ht="14.45" hidden="1" customHeight="1" outlineLevel="3">
      <c r="A77" s="144"/>
      <c r="B77" s="144"/>
      <c r="C77" s="534">
        <f t="shared" si="39"/>
        <v>0</v>
      </c>
      <c r="D77" s="146"/>
      <c r="E77" s="145"/>
      <c r="F77" s="112"/>
      <c r="G77" s="159" t="e">
        <f t="shared" si="30"/>
        <v>#DIV/0!</v>
      </c>
      <c r="I77" s="113">
        <f t="shared" si="31"/>
        <v>0</v>
      </c>
      <c r="J77" s="323" t="e">
        <f t="shared" si="32"/>
        <v>#DIV/0!</v>
      </c>
      <c r="K77" s="324" t="e">
        <f t="shared" si="37"/>
        <v>#DIV/0!</v>
      </c>
      <c r="L77" s="324" t="e">
        <f t="shared" si="38"/>
        <v>#DIV/0!</v>
      </c>
      <c r="M77" s="408" t="e">
        <f t="shared" si="33"/>
        <v>#DIV/0!</v>
      </c>
      <c r="N77" s="408" t="e">
        <f t="shared" si="34"/>
        <v>#DIV/0!</v>
      </c>
      <c r="O77" s="408" t="e">
        <f t="shared" si="35"/>
        <v>#DIV/0!</v>
      </c>
      <c r="P77" s="323" t="e">
        <f t="shared" si="36"/>
        <v>#DIV/0!</v>
      </c>
      <c r="U77" s="181"/>
    </row>
    <row r="78" spans="1:21" ht="14.45" hidden="1" customHeight="1" outlineLevel="3">
      <c r="A78" s="144"/>
      <c r="B78" s="144"/>
      <c r="C78" s="534">
        <f>B78-A78+IF(A78=B77,0,1)</f>
        <v>0</v>
      </c>
      <c r="D78" s="146"/>
      <c r="E78" s="145"/>
      <c r="F78" s="112"/>
      <c r="G78" s="159" t="e">
        <f t="shared" si="30"/>
        <v>#DIV/0!</v>
      </c>
      <c r="I78" s="113">
        <f t="shared" si="31"/>
        <v>0</v>
      </c>
      <c r="J78" s="323" t="e">
        <f t="shared" si="32"/>
        <v>#DIV/0!</v>
      </c>
      <c r="K78" s="324" t="e">
        <f t="shared" si="37"/>
        <v>#DIV/0!</v>
      </c>
      <c r="L78" s="324" t="e">
        <f t="shared" si="38"/>
        <v>#DIV/0!</v>
      </c>
      <c r="M78" s="408" t="e">
        <f t="shared" si="33"/>
        <v>#DIV/0!</v>
      </c>
      <c r="N78" s="408" t="e">
        <f t="shared" si="34"/>
        <v>#DIV/0!</v>
      </c>
      <c r="O78" s="408" t="e">
        <f t="shared" si="35"/>
        <v>#DIV/0!</v>
      </c>
      <c r="P78" s="323" t="e">
        <f t="shared" si="36"/>
        <v>#DIV/0!</v>
      </c>
      <c r="U78" s="181"/>
    </row>
    <row r="79" spans="1:21" ht="14.45" hidden="1" customHeight="1" outlineLevel="3">
      <c r="A79" s="144"/>
      <c r="B79" s="144"/>
      <c r="C79" s="534">
        <f t="shared" si="39"/>
        <v>0</v>
      </c>
      <c r="D79" s="146"/>
      <c r="E79" s="145"/>
      <c r="F79" s="112"/>
      <c r="G79" s="159" t="e">
        <f t="shared" si="30"/>
        <v>#DIV/0!</v>
      </c>
      <c r="I79" s="113">
        <f t="shared" si="31"/>
        <v>0</v>
      </c>
      <c r="J79" s="323" t="e">
        <f t="shared" si="32"/>
        <v>#DIV/0!</v>
      </c>
      <c r="K79" s="324" t="e">
        <f t="shared" si="37"/>
        <v>#DIV/0!</v>
      </c>
      <c r="L79" s="324" t="e">
        <f t="shared" si="38"/>
        <v>#DIV/0!</v>
      </c>
      <c r="M79" s="408" t="e">
        <f t="shared" si="33"/>
        <v>#DIV/0!</v>
      </c>
      <c r="N79" s="408" t="e">
        <f t="shared" si="34"/>
        <v>#DIV/0!</v>
      </c>
      <c r="O79" s="408" t="e">
        <f t="shared" si="35"/>
        <v>#DIV/0!</v>
      </c>
      <c r="P79" s="323" t="e">
        <f t="shared" si="36"/>
        <v>#DIV/0!</v>
      </c>
      <c r="U79" s="181"/>
    </row>
    <row r="80" spans="1:21" ht="14.45" hidden="1" customHeight="1" outlineLevel="3">
      <c r="A80" s="366" t="s">
        <v>31</v>
      </c>
      <c r="B80" s="367"/>
      <c r="C80" s="534">
        <f>SUM(C36:C47)</f>
        <v>0</v>
      </c>
      <c r="D80" s="148">
        <f>SUM(D68:D79)</f>
        <v>0</v>
      </c>
      <c r="E80" s="147">
        <f>MAX(E68:E79)</f>
        <v>0</v>
      </c>
      <c r="F80" s="148">
        <f>SUM(F68:F79)</f>
        <v>0</v>
      </c>
      <c r="G80" s="159" t="e">
        <f t="shared" si="30"/>
        <v>#DIV/0!</v>
      </c>
      <c r="I80" s="114">
        <f>SUM(I68:I79)</f>
        <v>0</v>
      </c>
      <c r="J80" s="360"/>
      <c r="K80" s="361"/>
      <c r="L80" s="361"/>
      <c r="M80" s="360"/>
      <c r="N80" s="360"/>
      <c r="O80" s="360"/>
      <c r="P80" s="363" t="e">
        <f>SUM(P68:P79)</f>
        <v>#DIV/0!</v>
      </c>
      <c r="U80" s="181"/>
    </row>
    <row r="81" spans="1:21" ht="14.45" hidden="1" customHeight="1" outlineLevel="3">
      <c r="A81" s="181"/>
      <c r="B81" s="181"/>
      <c r="C81" s="181"/>
      <c r="D81" s="181"/>
      <c r="E81" s="181"/>
      <c r="F81" s="181"/>
      <c r="G81" s="181"/>
      <c r="K81" s="181"/>
      <c r="L81" s="181"/>
      <c r="M81" s="181"/>
      <c r="N81" s="149"/>
      <c r="O81" s="181"/>
      <c r="P81" s="181"/>
      <c r="Q81" s="181"/>
      <c r="R81" s="181"/>
      <c r="S81" s="181"/>
      <c r="T81" s="181"/>
      <c r="U81" s="181"/>
    </row>
    <row r="82" spans="1:21" ht="14.45" customHeight="1" collapsed="1">
      <c r="A82" s="399" t="s">
        <v>443</v>
      </c>
      <c r="B82" s="399"/>
      <c r="C82" s="184"/>
      <c r="D82" s="92"/>
      <c r="E82" s="92"/>
      <c r="I82" s="181" t="s">
        <v>549</v>
      </c>
      <c r="J82" s="316"/>
      <c r="K82" s="181"/>
      <c r="L82" s="181"/>
      <c r="M82" s="181"/>
      <c r="O82" s="181"/>
      <c r="P82" s="181"/>
      <c r="Q82" s="181"/>
      <c r="R82" s="181"/>
      <c r="S82" s="181"/>
      <c r="T82" s="181"/>
      <c r="U82" s="181"/>
    </row>
    <row r="83" spans="1:21">
      <c r="A83" s="403" t="s">
        <v>44</v>
      </c>
      <c r="B83" s="407" t="str">
        <f>INDEX(IF(Units="IP",'Drop Down Lists'!$C$2:$C$9,'Drop Down Lists'!$D$2:$D$9),MATCH('All - Metered Energy'!B16,'Drop Down Lists'!$B$2:$B$9,0))</f>
        <v>kWh</v>
      </c>
      <c r="C83" s="712" t="s">
        <v>723</v>
      </c>
      <c r="I83" s="181" t="s">
        <v>35</v>
      </c>
      <c r="J83" s="316"/>
      <c r="K83" s="181"/>
      <c r="L83" s="181"/>
      <c r="M83" s="181"/>
      <c r="O83" s="181"/>
      <c r="P83" s="181"/>
      <c r="Q83" s="181"/>
      <c r="R83" s="181"/>
      <c r="S83" s="181"/>
      <c r="T83" s="181"/>
      <c r="U83" s="181"/>
    </row>
    <row r="84" spans="1:21" ht="14.45" customHeight="1">
      <c r="A84" s="315" t="str">
        <f>IF(Units="IP","kBtu/unit","MJ/unit")</f>
        <v>MJ/unit</v>
      </c>
      <c r="B84" s="718">
        <f>IFERROR(IF(Units="IP",INDEX(EnergyConversionRates,MATCH(B83,EnergyUnits,0)),INDEX(SI_Conversion_Rates,MATCH(B83,SI_Energy_Units,0))),"ss")</f>
        <v>3.6</v>
      </c>
      <c r="C84" s="404"/>
      <c r="D84" s="184"/>
      <c r="E84" s="92"/>
      <c r="I84" s="793" t="s">
        <v>550</v>
      </c>
      <c r="J84" s="793"/>
      <c r="K84" s="793"/>
      <c r="L84" s="793"/>
      <c r="M84" s="793"/>
      <c r="N84" s="793"/>
      <c r="O84" s="793"/>
      <c r="P84" s="793"/>
      <c r="Q84" s="793"/>
      <c r="R84" s="181"/>
      <c r="S84" s="181"/>
      <c r="T84" s="181"/>
      <c r="U84" s="181"/>
    </row>
    <row r="85" spans="1:21" ht="19.5" customHeight="1">
      <c r="A85" s="786" t="s">
        <v>439</v>
      </c>
      <c r="B85" s="788" t="str">
        <f>$C$7</f>
        <v>Natural Gas</v>
      </c>
      <c r="I85" s="793"/>
      <c r="J85" s="793"/>
      <c r="K85" s="793"/>
      <c r="L85" s="793"/>
      <c r="M85" s="793"/>
      <c r="N85" s="793"/>
      <c r="O85" s="793"/>
      <c r="P85" s="793"/>
      <c r="Q85" s="793"/>
      <c r="R85" s="181"/>
      <c r="S85" s="181"/>
      <c r="T85" s="181"/>
      <c r="U85" s="181"/>
    </row>
    <row r="86" spans="1:21" ht="19.5" customHeight="1" thickBot="1">
      <c r="A86" s="787"/>
      <c r="B86" s="790"/>
      <c r="I86" s="793"/>
      <c r="J86" s="793"/>
      <c r="K86" s="793"/>
      <c r="L86" s="793"/>
      <c r="M86" s="793"/>
      <c r="N86" s="793"/>
      <c r="O86" s="793"/>
      <c r="P86" s="793"/>
      <c r="Q86" s="793"/>
      <c r="R86" s="181"/>
      <c r="S86" s="181"/>
      <c r="T86" s="181"/>
      <c r="U86" s="181"/>
    </row>
    <row r="87" spans="1:21" ht="19.5" customHeight="1" thickBot="1">
      <c r="A87" s="345" t="str">
        <f>"MAIN DATA FOR ANALYSIS - "&amp;$B$85</f>
        <v>MAIN DATA FOR ANALYSIS - Natural Gas</v>
      </c>
      <c r="B87" s="346"/>
      <c r="C87" s="347"/>
      <c r="D87" s="348"/>
      <c r="E87" s="349"/>
      <c r="F87" s="389"/>
      <c r="G87" s="390"/>
      <c r="I87" s="793"/>
      <c r="J87" s="793"/>
      <c r="K87" s="793"/>
      <c r="L87" s="793"/>
      <c r="M87" s="793"/>
      <c r="N87" s="793"/>
      <c r="O87" s="793"/>
      <c r="P87" s="793"/>
      <c r="Q87" s="793"/>
      <c r="R87" s="181"/>
      <c r="S87" s="181"/>
      <c r="T87" s="181"/>
      <c r="U87" s="181"/>
    </row>
    <row r="88" spans="1:21" ht="44.1" customHeight="1">
      <c r="A88" s="376" t="s">
        <v>27</v>
      </c>
      <c r="B88" s="376" t="s">
        <v>28</v>
      </c>
      <c r="C88" s="376" t="s">
        <v>29</v>
      </c>
      <c r="D88" s="4" t="str">
        <f>$B$85&amp;" Use ("&amp;$B$152&amp;")"</f>
        <v>Natural Gas Use (cubic meters (NG))</v>
      </c>
      <c r="E88" s="376" t="str">
        <f>$B$85&amp;" Cost ($)"</f>
        <v>Natural Gas Cost ($)</v>
      </c>
      <c r="F88" s="391"/>
      <c r="G88" s="392"/>
      <c r="I88" s="793"/>
      <c r="J88" s="793"/>
      <c r="K88" s="793"/>
      <c r="L88" s="793"/>
      <c r="M88" s="793"/>
      <c r="N88" s="793"/>
      <c r="O88" s="793"/>
      <c r="P88" s="793"/>
      <c r="Q88" s="793"/>
      <c r="R88" s="181"/>
      <c r="S88" s="181"/>
      <c r="T88" s="181"/>
      <c r="U88" s="181"/>
    </row>
    <row r="89" spans="1:21" ht="15" customHeight="1">
      <c r="A89" s="144">
        <v>40179</v>
      </c>
      <c r="B89" s="144">
        <v>40210</v>
      </c>
      <c r="C89" s="534">
        <f>B89-A89</f>
        <v>31</v>
      </c>
      <c r="D89" s="146"/>
      <c r="E89" s="112"/>
      <c r="F89" s="393"/>
      <c r="G89" s="394"/>
      <c r="I89" s="793"/>
      <c r="J89" s="793"/>
      <c r="K89" s="793"/>
      <c r="L89" s="793"/>
      <c r="M89" s="793"/>
      <c r="N89" s="793"/>
      <c r="O89" s="793"/>
      <c r="P89" s="793"/>
      <c r="Q89" s="793"/>
      <c r="R89" s="181"/>
      <c r="S89" s="325"/>
      <c r="T89" s="325"/>
      <c r="U89" s="325"/>
    </row>
    <row r="90" spans="1:21">
      <c r="A90" s="144">
        <v>40210</v>
      </c>
      <c r="B90" s="144">
        <v>40238</v>
      </c>
      <c r="C90" s="534">
        <f>B90-A90+IF(A90=B89,0,1)</f>
        <v>28</v>
      </c>
      <c r="D90" s="146"/>
      <c r="E90" s="112"/>
      <c r="F90" s="393"/>
      <c r="G90" s="394"/>
      <c r="I90" s="793"/>
      <c r="J90" s="793"/>
      <c r="K90" s="793"/>
      <c r="L90" s="793"/>
      <c r="M90" s="793"/>
      <c r="N90" s="793"/>
      <c r="O90" s="793"/>
      <c r="P90" s="793"/>
      <c r="Q90" s="793"/>
      <c r="R90" s="325"/>
      <c r="S90" s="325"/>
      <c r="T90" s="325"/>
      <c r="U90" s="325"/>
    </row>
    <row r="91" spans="1:21" ht="14.25" customHeight="1">
      <c r="A91" s="144">
        <v>40239</v>
      </c>
      <c r="B91" s="144">
        <v>40269</v>
      </c>
      <c r="C91" s="534">
        <f t="shared" ref="C91:C100" si="40">B91-A91+IF(A91=B90,0,1)</f>
        <v>31</v>
      </c>
      <c r="D91" s="146"/>
      <c r="E91" s="112"/>
      <c r="F91" s="393"/>
      <c r="G91" s="394"/>
      <c r="I91" s="793"/>
      <c r="J91" s="793"/>
      <c r="K91" s="793"/>
      <c r="L91" s="793"/>
      <c r="M91" s="793"/>
      <c r="N91" s="793"/>
      <c r="O91" s="793"/>
      <c r="P91" s="793"/>
      <c r="Q91" s="793"/>
      <c r="R91" s="325"/>
      <c r="S91" s="325"/>
      <c r="T91" s="325"/>
      <c r="U91" s="325"/>
    </row>
    <row r="92" spans="1:21" ht="15" customHeight="1">
      <c r="A92" s="144">
        <v>40270</v>
      </c>
      <c r="B92" s="144">
        <v>40299</v>
      </c>
      <c r="C92" s="534">
        <f t="shared" si="40"/>
        <v>30</v>
      </c>
      <c r="D92" s="146"/>
      <c r="E92" s="112"/>
      <c r="F92" s="393"/>
      <c r="G92" s="394"/>
      <c r="M92" s="181"/>
      <c r="N92" s="325"/>
      <c r="O92" s="325"/>
      <c r="P92" s="325"/>
      <c r="Q92" s="325"/>
      <c r="R92" s="325"/>
      <c r="S92" s="325"/>
      <c r="T92" s="325"/>
      <c r="U92" s="325"/>
    </row>
    <row r="93" spans="1:21" ht="15" customHeight="1">
      <c r="A93" s="144">
        <v>40300</v>
      </c>
      <c r="B93" s="144">
        <v>40330</v>
      </c>
      <c r="C93" s="534">
        <f t="shared" si="40"/>
        <v>31</v>
      </c>
      <c r="D93" s="146"/>
      <c r="E93" s="112"/>
      <c r="F93" s="393"/>
      <c r="G93" s="394"/>
      <c r="M93" s="181"/>
      <c r="N93" s="325"/>
      <c r="O93" s="325"/>
      <c r="P93" s="325"/>
      <c r="Q93" s="325"/>
      <c r="R93" s="325"/>
      <c r="S93" s="325"/>
      <c r="T93" s="325"/>
      <c r="U93" s="325"/>
    </row>
    <row r="94" spans="1:21" ht="14.25" customHeight="1">
      <c r="A94" s="144">
        <v>40331</v>
      </c>
      <c r="B94" s="144">
        <v>40360</v>
      </c>
      <c r="C94" s="534">
        <f t="shared" si="40"/>
        <v>30</v>
      </c>
      <c r="D94" s="146"/>
      <c r="E94" s="112"/>
      <c r="F94" s="393"/>
      <c r="G94" s="394"/>
      <c r="M94" s="181"/>
      <c r="N94" s="325"/>
      <c r="O94" s="325"/>
      <c r="P94" s="325"/>
      <c r="Q94" s="325"/>
      <c r="R94" s="325"/>
      <c r="S94" s="181"/>
      <c r="T94" s="181"/>
      <c r="U94" s="181"/>
    </row>
    <row r="95" spans="1:21" ht="15.75" customHeight="1">
      <c r="A95" s="144">
        <v>40361</v>
      </c>
      <c r="B95" s="144">
        <v>40391</v>
      </c>
      <c r="C95" s="534">
        <f t="shared" si="40"/>
        <v>31</v>
      </c>
      <c r="D95" s="146"/>
      <c r="E95" s="112"/>
      <c r="F95" s="393"/>
      <c r="G95" s="394"/>
      <c r="M95" s="181"/>
      <c r="N95" s="325"/>
      <c r="O95" s="325"/>
      <c r="P95" s="325"/>
      <c r="Q95" s="325"/>
      <c r="R95" s="181"/>
      <c r="S95" s="181"/>
      <c r="T95" s="181"/>
      <c r="U95" s="181"/>
    </row>
    <row r="96" spans="1:21">
      <c r="A96" s="144">
        <v>40392</v>
      </c>
      <c r="B96" s="144">
        <v>40422</v>
      </c>
      <c r="C96" s="534">
        <f t="shared" si="40"/>
        <v>31</v>
      </c>
      <c r="D96" s="146"/>
      <c r="E96" s="112"/>
      <c r="F96" s="393"/>
      <c r="G96" s="394"/>
      <c r="M96" s="181"/>
      <c r="N96" s="149"/>
      <c r="O96" s="181"/>
      <c r="P96" s="181"/>
      <c r="Q96" s="181"/>
      <c r="R96" s="181"/>
    </row>
    <row r="97" spans="1:46">
      <c r="A97" s="144">
        <v>40423</v>
      </c>
      <c r="B97" s="144">
        <v>40452</v>
      </c>
      <c r="C97" s="534">
        <f t="shared" si="40"/>
        <v>30</v>
      </c>
      <c r="D97" s="146"/>
      <c r="E97" s="112"/>
      <c r="F97" s="393"/>
      <c r="G97" s="394"/>
      <c r="M97" s="181"/>
      <c r="N97" s="149"/>
      <c r="O97" s="181"/>
      <c r="P97" s="181"/>
      <c r="Q97" s="181"/>
      <c r="S97" s="176"/>
      <c r="T97" s="176"/>
      <c r="U97" s="176"/>
      <c r="AK97" s="181"/>
      <c r="AL97" s="181"/>
      <c r="AM97" s="181"/>
      <c r="AN97" s="181"/>
      <c r="AO97" s="181"/>
      <c r="AP97" s="181"/>
      <c r="AQ97" s="181"/>
      <c r="AR97" s="181"/>
      <c r="AS97" s="181"/>
      <c r="AT97" s="181"/>
    </row>
    <row r="98" spans="1:46" ht="21" customHeight="1">
      <c r="A98" s="144">
        <v>40453</v>
      </c>
      <c r="B98" s="144">
        <v>40483</v>
      </c>
      <c r="C98" s="534">
        <f t="shared" si="40"/>
        <v>31</v>
      </c>
      <c r="D98" s="146"/>
      <c r="E98" s="112"/>
      <c r="F98" s="393"/>
      <c r="G98" s="394"/>
      <c r="M98" s="204"/>
      <c r="N98" s="150"/>
      <c r="R98" s="176"/>
      <c r="S98" s="182"/>
      <c r="T98" s="182"/>
      <c r="U98" s="182"/>
    </row>
    <row r="99" spans="1:46">
      <c r="A99" s="144">
        <v>40484</v>
      </c>
      <c r="B99" s="144">
        <v>40513</v>
      </c>
      <c r="C99" s="534">
        <f t="shared" si="40"/>
        <v>30</v>
      </c>
      <c r="D99" s="146"/>
      <c r="E99" s="112"/>
      <c r="F99" s="393"/>
      <c r="G99" s="394"/>
      <c r="M99" s="181"/>
      <c r="N99" s="151"/>
      <c r="O99" s="176"/>
      <c r="P99" s="176"/>
      <c r="Q99" s="176"/>
      <c r="R99" s="182"/>
      <c r="S99" s="182"/>
      <c r="T99" s="182"/>
      <c r="U99" s="182"/>
    </row>
    <row r="100" spans="1:46">
      <c r="A100" s="144">
        <v>40514</v>
      </c>
      <c r="B100" s="144">
        <v>40544</v>
      </c>
      <c r="C100" s="534">
        <f t="shared" si="40"/>
        <v>31</v>
      </c>
      <c r="D100" s="146"/>
      <c r="E100" s="112"/>
      <c r="F100" s="393"/>
      <c r="G100" s="394"/>
      <c r="M100" s="181"/>
      <c r="N100" s="151"/>
      <c r="O100" s="182"/>
      <c r="P100" s="182"/>
      <c r="Q100" s="182"/>
      <c r="R100" s="182"/>
      <c r="S100" s="182"/>
      <c r="T100" s="182"/>
      <c r="U100" s="182"/>
    </row>
    <row r="101" spans="1:46">
      <c r="A101" s="784" t="s">
        <v>31</v>
      </c>
      <c r="B101" s="785"/>
      <c r="C101" s="534">
        <f>SUM(C89:C100)</f>
        <v>365</v>
      </c>
      <c r="D101" s="148">
        <f>SUM(D89:D100)</f>
        <v>0</v>
      </c>
      <c r="E101" s="114">
        <f>SUM(E89:E100)</f>
        <v>0</v>
      </c>
      <c r="F101" s="393"/>
      <c r="G101" s="395"/>
      <c r="M101" s="181"/>
      <c r="N101" s="151"/>
      <c r="O101" s="182"/>
      <c r="P101" s="182"/>
      <c r="Q101" s="182"/>
      <c r="R101" s="182"/>
      <c r="S101" s="182"/>
      <c r="T101" s="182"/>
      <c r="U101" s="182"/>
    </row>
    <row r="102" spans="1:46" ht="15" hidden="1" customHeight="1" outlineLevel="1" thickBot="1">
      <c r="A102" s="339"/>
      <c r="B102" s="339"/>
      <c r="C102" s="340"/>
      <c r="D102" s="341"/>
      <c r="E102" s="342"/>
      <c r="M102" s="181"/>
      <c r="N102" s="151"/>
      <c r="O102" s="182"/>
      <c r="P102" s="182"/>
      <c r="Q102" s="182"/>
      <c r="R102" s="182"/>
      <c r="S102" s="182"/>
      <c r="T102" s="182"/>
      <c r="U102" s="182"/>
    </row>
    <row r="103" spans="1:46" ht="15" hidden="1" customHeight="1" outlineLevel="1" thickBot="1">
      <c r="A103" s="345" t="str">
        <f>"SUPPORTING ANNUAL USE DATA - "&amp;$B$85</f>
        <v>SUPPORTING ANNUAL USE DATA - Natural Gas</v>
      </c>
      <c r="B103" s="346"/>
      <c r="C103" s="347"/>
      <c r="D103" s="348"/>
      <c r="E103" s="349"/>
      <c r="M103" s="181"/>
      <c r="N103" s="151"/>
      <c r="O103" s="182"/>
      <c r="P103" s="182"/>
      <c r="Q103" s="182"/>
      <c r="R103" s="182"/>
      <c r="S103" s="182"/>
      <c r="T103" s="182"/>
      <c r="U103" s="182"/>
    </row>
    <row r="104" spans="1:46" ht="43.35" hidden="1" customHeight="1" outlineLevel="1">
      <c r="A104" s="4" t="s">
        <v>27</v>
      </c>
      <c r="B104" s="4" t="s">
        <v>28</v>
      </c>
      <c r="C104" s="4" t="s">
        <v>29</v>
      </c>
      <c r="D104" s="4" t="str">
        <f>$B$85&amp;" Use ("&amp;$B$152&amp;")"</f>
        <v>Natural Gas Use (cubic meters (NG))</v>
      </c>
      <c r="E104" s="378" t="str">
        <f>$B$85&amp;" Cost ($)"</f>
        <v>Natural Gas Cost ($)</v>
      </c>
      <c r="M104" s="181"/>
      <c r="N104" s="151"/>
      <c r="O104" s="182"/>
      <c r="P104" s="182"/>
      <c r="Q104" s="182"/>
      <c r="R104" s="182"/>
      <c r="S104" s="182"/>
      <c r="T104" s="182"/>
      <c r="U104" s="182"/>
    </row>
    <row r="105" spans="1:46" ht="14.45" hidden="1" customHeight="1" outlineLevel="1">
      <c r="A105" s="144"/>
      <c r="B105" s="144"/>
      <c r="C105" s="534">
        <f>B105-A105</f>
        <v>0</v>
      </c>
      <c r="D105" s="343"/>
      <c r="E105" s="344"/>
      <c r="M105" s="181"/>
      <c r="N105" s="151"/>
      <c r="O105" s="182"/>
      <c r="P105" s="182"/>
      <c r="Q105" s="182"/>
      <c r="R105" s="182"/>
      <c r="S105" s="182"/>
      <c r="T105" s="182"/>
      <c r="U105" s="182"/>
    </row>
    <row r="106" spans="1:46" ht="14.45" hidden="1" customHeight="1" outlineLevel="1">
      <c r="A106" s="144"/>
      <c r="B106" s="144"/>
      <c r="C106" s="534">
        <f>B106-A106+IF(A106=B105,0,1)</f>
        <v>0</v>
      </c>
      <c r="D106" s="146"/>
      <c r="E106" s="112"/>
      <c r="M106" s="181"/>
      <c r="N106" s="151"/>
      <c r="O106" s="182"/>
      <c r="P106" s="182"/>
      <c r="Q106" s="182"/>
      <c r="R106" s="182"/>
      <c r="S106" s="182"/>
      <c r="T106" s="182"/>
      <c r="U106" s="182"/>
    </row>
    <row r="107" spans="1:46" ht="14.45" hidden="1" customHeight="1" outlineLevel="1">
      <c r="A107" s="144"/>
      <c r="B107" s="144"/>
      <c r="C107" s="534">
        <f t="shared" ref="C107:C116" si="41">B107-A107+IF(A107=B106,0,1)</f>
        <v>0</v>
      </c>
      <c r="D107" s="146"/>
      <c r="E107" s="112"/>
      <c r="M107" s="181"/>
      <c r="N107" s="151"/>
      <c r="O107" s="182"/>
      <c r="P107" s="182"/>
      <c r="Q107" s="182"/>
      <c r="R107" s="182"/>
      <c r="S107" s="182"/>
      <c r="T107" s="182"/>
      <c r="U107" s="182"/>
    </row>
    <row r="108" spans="1:46" ht="14.45" hidden="1" customHeight="1" outlineLevel="1">
      <c r="A108" s="144"/>
      <c r="B108" s="144"/>
      <c r="C108" s="534">
        <f t="shared" si="41"/>
        <v>0</v>
      </c>
      <c r="D108" s="146"/>
      <c r="E108" s="112"/>
      <c r="M108" s="181"/>
      <c r="N108" s="151"/>
      <c r="O108" s="182"/>
      <c r="P108" s="182"/>
      <c r="Q108" s="182"/>
      <c r="R108" s="182"/>
      <c r="S108" s="182"/>
      <c r="T108" s="182"/>
      <c r="U108" s="182"/>
    </row>
    <row r="109" spans="1:46" ht="14.45" hidden="1" customHeight="1" outlineLevel="1">
      <c r="A109" s="144"/>
      <c r="B109" s="144"/>
      <c r="C109" s="534">
        <f t="shared" si="41"/>
        <v>0</v>
      </c>
      <c r="D109" s="146"/>
      <c r="E109" s="112"/>
      <c r="M109" s="181"/>
      <c r="N109" s="151"/>
      <c r="O109" s="182"/>
      <c r="P109" s="182"/>
      <c r="Q109" s="182"/>
      <c r="R109" s="182"/>
      <c r="S109" s="182"/>
      <c r="T109" s="182"/>
      <c r="U109" s="182"/>
    </row>
    <row r="110" spans="1:46" ht="14.45" hidden="1" customHeight="1" outlineLevel="1">
      <c r="A110" s="144"/>
      <c r="B110" s="144"/>
      <c r="C110" s="534">
        <f t="shared" si="41"/>
        <v>0</v>
      </c>
      <c r="D110" s="146"/>
      <c r="E110" s="112"/>
      <c r="M110" s="181"/>
      <c r="N110" s="151"/>
      <c r="O110" s="182"/>
      <c r="P110" s="182"/>
      <c r="Q110" s="182"/>
      <c r="R110" s="182"/>
      <c r="S110" s="182"/>
      <c r="T110" s="182"/>
      <c r="U110" s="182"/>
    </row>
    <row r="111" spans="1:46" ht="14.45" hidden="1" customHeight="1" outlineLevel="1">
      <c r="A111" s="144"/>
      <c r="B111" s="144"/>
      <c r="C111" s="534">
        <f t="shared" si="41"/>
        <v>0</v>
      </c>
      <c r="D111" s="146"/>
      <c r="E111" s="112"/>
      <c r="M111" s="181"/>
      <c r="N111" s="151"/>
      <c r="O111" s="182"/>
      <c r="P111" s="182"/>
      <c r="Q111" s="182"/>
      <c r="R111" s="182"/>
      <c r="S111" s="182"/>
      <c r="T111" s="182"/>
      <c r="U111" s="182"/>
    </row>
    <row r="112" spans="1:46" ht="14.45" hidden="1" customHeight="1" outlineLevel="1">
      <c r="A112" s="144"/>
      <c r="B112" s="144"/>
      <c r="C112" s="534">
        <f t="shared" si="41"/>
        <v>0</v>
      </c>
      <c r="D112" s="146"/>
      <c r="E112" s="112"/>
      <c r="M112" s="181"/>
      <c r="N112" s="151"/>
      <c r="O112" s="182"/>
      <c r="P112" s="182"/>
      <c r="Q112" s="182"/>
      <c r="R112" s="182"/>
      <c r="S112" s="182"/>
      <c r="T112" s="182"/>
      <c r="U112" s="182"/>
    </row>
    <row r="113" spans="1:21" ht="14.45" hidden="1" customHeight="1" outlineLevel="1">
      <c r="A113" s="144"/>
      <c r="B113" s="144"/>
      <c r="C113" s="534">
        <f t="shared" si="41"/>
        <v>0</v>
      </c>
      <c r="D113" s="146"/>
      <c r="E113" s="112"/>
      <c r="M113" s="181"/>
      <c r="N113" s="151"/>
      <c r="O113" s="182"/>
      <c r="P113" s="182"/>
      <c r="Q113" s="182"/>
      <c r="R113" s="182"/>
      <c r="S113" s="182"/>
      <c r="T113" s="182"/>
      <c r="U113" s="182"/>
    </row>
    <row r="114" spans="1:21" ht="14.45" hidden="1" customHeight="1" outlineLevel="1">
      <c r="A114" s="144"/>
      <c r="B114" s="144"/>
      <c r="C114" s="534">
        <f t="shared" si="41"/>
        <v>0</v>
      </c>
      <c r="D114" s="146"/>
      <c r="E114" s="112"/>
      <c r="M114" s="181"/>
      <c r="N114" s="151"/>
      <c r="O114" s="182"/>
      <c r="P114" s="182"/>
      <c r="Q114" s="182"/>
      <c r="R114" s="182"/>
      <c r="S114" s="182"/>
      <c r="T114" s="182"/>
      <c r="U114" s="182"/>
    </row>
    <row r="115" spans="1:21" ht="14.45" hidden="1" customHeight="1" outlineLevel="1">
      <c r="A115" s="144"/>
      <c r="B115" s="144"/>
      <c r="C115" s="534">
        <f t="shared" si="41"/>
        <v>0</v>
      </c>
      <c r="D115" s="146"/>
      <c r="E115" s="112"/>
      <c r="M115" s="181"/>
      <c r="N115" s="151"/>
      <c r="O115" s="182"/>
      <c r="P115" s="182"/>
      <c r="Q115" s="182"/>
      <c r="R115" s="182"/>
      <c r="S115" s="182"/>
      <c r="T115" s="182"/>
      <c r="U115" s="182"/>
    </row>
    <row r="116" spans="1:21" ht="14.45" hidden="1" customHeight="1" outlineLevel="1">
      <c r="A116" s="144"/>
      <c r="B116" s="144"/>
      <c r="C116" s="534">
        <f t="shared" si="41"/>
        <v>0</v>
      </c>
      <c r="D116" s="146"/>
      <c r="E116" s="112"/>
      <c r="M116" s="181"/>
      <c r="N116" s="151"/>
      <c r="O116" s="182"/>
      <c r="P116" s="182"/>
      <c r="Q116" s="182"/>
      <c r="R116" s="182"/>
      <c r="S116" s="182"/>
      <c r="T116" s="182"/>
      <c r="U116" s="182"/>
    </row>
    <row r="117" spans="1:21" ht="14.45" hidden="1" customHeight="1" outlineLevel="1">
      <c r="A117" s="366" t="s">
        <v>31</v>
      </c>
      <c r="B117" s="367"/>
      <c r="C117" s="534">
        <f>SUM(C105:C116)</f>
        <v>0</v>
      </c>
      <c r="D117" s="148">
        <f>SUM(D105:D116)</f>
        <v>0</v>
      </c>
      <c r="E117" s="114">
        <f>SUM(E105:E116)</f>
        <v>0</v>
      </c>
      <c r="M117" s="181"/>
      <c r="N117" s="151"/>
      <c r="O117" s="182"/>
      <c r="P117" s="182"/>
      <c r="Q117" s="182"/>
      <c r="R117" s="182"/>
      <c r="S117" s="182"/>
      <c r="T117" s="182"/>
      <c r="U117" s="182"/>
    </row>
    <row r="118" spans="1:21" ht="15" hidden="1" customHeight="1" outlineLevel="1" thickBot="1">
      <c r="A118" s="339"/>
      <c r="B118" s="339"/>
      <c r="C118" s="340"/>
      <c r="D118" s="341"/>
      <c r="E118" s="342"/>
      <c r="M118" s="181"/>
      <c r="N118" s="151"/>
      <c r="O118" s="182"/>
      <c r="P118" s="182"/>
      <c r="Q118" s="182"/>
      <c r="R118" s="182"/>
      <c r="S118" s="182"/>
      <c r="T118" s="182"/>
      <c r="U118" s="182"/>
    </row>
    <row r="119" spans="1:21" ht="15" hidden="1" customHeight="1" outlineLevel="2" thickBot="1">
      <c r="A119" s="345" t="str">
        <f>"SUPPORTING ANNUAL USE DATA - "&amp;$B$85</f>
        <v>SUPPORTING ANNUAL USE DATA - Natural Gas</v>
      </c>
      <c r="B119" s="346"/>
      <c r="C119" s="347"/>
      <c r="D119" s="348"/>
      <c r="E119" s="349"/>
      <c r="M119" s="181"/>
      <c r="N119" s="151"/>
      <c r="O119" s="182"/>
      <c r="P119" s="182"/>
      <c r="Q119" s="182"/>
      <c r="R119" s="182"/>
      <c r="S119" s="182"/>
      <c r="T119" s="182"/>
      <c r="U119" s="182"/>
    </row>
    <row r="120" spans="1:21" ht="43.35" hidden="1" customHeight="1" outlineLevel="2">
      <c r="A120" s="4" t="s">
        <v>27</v>
      </c>
      <c r="B120" s="4" t="s">
        <v>28</v>
      </c>
      <c r="C120" s="4" t="s">
        <v>29</v>
      </c>
      <c r="D120" s="4" t="str">
        <f>$B$85&amp;" Use ("&amp;$B$152&amp;")"</f>
        <v>Natural Gas Use (cubic meters (NG))</v>
      </c>
      <c r="E120" s="378" t="str">
        <f>$B$85&amp;" Cost ($)"</f>
        <v>Natural Gas Cost ($)</v>
      </c>
      <c r="M120" s="181"/>
      <c r="N120" s="151"/>
      <c r="O120" s="182"/>
      <c r="P120" s="182"/>
      <c r="Q120" s="182"/>
      <c r="R120" s="182"/>
      <c r="S120" s="182"/>
      <c r="T120" s="182"/>
      <c r="U120" s="182"/>
    </row>
    <row r="121" spans="1:21" ht="14.45" hidden="1" customHeight="1" outlineLevel="2">
      <c r="A121" s="144"/>
      <c r="B121" s="144"/>
      <c r="C121" s="534">
        <f>B121-A121</f>
        <v>0</v>
      </c>
      <c r="D121" s="146"/>
      <c r="E121" s="112"/>
      <c r="M121" s="181"/>
      <c r="N121" s="151"/>
      <c r="O121" s="182"/>
      <c r="P121" s="182"/>
      <c r="Q121" s="182"/>
      <c r="R121" s="182"/>
      <c r="S121" s="182"/>
      <c r="T121" s="182"/>
      <c r="U121" s="182"/>
    </row>
    <row r="122" spans="1:21" ht="14.45" hidden="1" customHeight="1" outlineLevel="2">
      <c r="A122" s="144"/>
      <c r="B122" s="144"/>
      <c r="C122" s="534">
        <f>B122-A122+IF(A122=B121,0,1)</f>
        <v>0</v>
      </c>
      <c r="D122" s="146"/>
      <c r="E122" s="112"/>
      <c r="M122" s="181"/>
      <c r="N122" s="151"/>
      <c r="O122" s="182"/>
      <c r="P122" s="182"/>
      <c r="Q122" s="182"/>
      <c r="R122" s="182"/>
      <c r="S122" s="182"/>
      <c r="T122" s="182"/>
      <c r="U122" s="182"/>
    </row>
    <row r="123" spans="1:21" ht="14.45" hidden="1" customHeight="1" outlineLevel="2">
      <c r="A123" s="144"/>
      <c r="B123" s="144"/>
      <c r="C123" s="534">
        <f t="shared" ref="C123:C132" si="42">B123-A123+IF(A123=B122,0,1)</f>
        <v>0</v>
      </c>
      <c r="D123" s="146"/>
      <c r="E123" s="112"/>
      <c r="M123" s="181"/>
      <c r="N123" s="151"/>
      <c r="O123" s="182"/>
      <c r="P123" s="182"/>
      <c r="Q123" s="182"/>
      <c r="R123" s="182"/>
      <c r="S123" s="182"/>
      <c r="T123" s="182"/>
      <c r="U123" s="182"/>
    </row>
    <row r="124" spans="1:21" ht="14.45" hidden="1" customHeight="1" outlineLevel="2">
      <c r="A124" s="144"/>
      <c r="B124" s="144"/>
      <c r="C124" s="534">
        <f t="shared" si="42"/>
        <v>0</v>
      </c>
      <c r="D124" s="146"/>
      <c r="E124" s="112"/>
      <c r="M124" s="181"/>
      <c r="N124" s="151"/>
      <c r="O124" s="182"/>
      <c r="P124" s="182"/>
      <c r="Q124" s="182"/>
      <c r="R124" s="182"/>
      <c r="S124" s="182"/>
      <c r="T124" s="182"/>
      <c r="U124" s="182"/>
    </row>
    <row r="125" spans="1:21" ht="14.45" hidden="1" customHeight="1" outlineLevel="2">
      <c r="A125" s="144"/>
      <c r="B125" s="144"/>
      <c r="C125" s="534">
        <f t="shared" si="42"/>
        <v>0</v>
      </c>
      <c r="D125" s="146"/>
      <c r="E125" s="112"/>
      <c r="M125" s="181"/>
      <c r="N125" s="151"/>
      <c r="O125" s="182"/>
      <c r="P125" s="182"/>
      <c r="Q125" s="182"/>
      <c r="R125" s="182"/>
      <c r="S125" s="182"/>
      <c r="T125" s="182"/>
      <c r="U125" s="182"/>
    </row>
    <row r="126" spans="1:21" ht="14.45" hidden="1" customHeight="1" outlineLevel="2">
      <c r="A126" s="144"/>
      <c r="B126" s="144"/>
      <c r="C126" s="534">
        <f t="shared" si="42"/>
        <v>0</v>
      </c>
      <c r="D126" s="146"/>
      <c r="E126" s="112"/>
      <c r="M126" s="181"/>
      <c r="N126" s="151"/>
      <c r="O126" s="182"/>
      <c r="P126" s="182"/>
      <c r="Q126" s="182"/>
      <c r="R126" s="182"/>
      <c r="S126" s="182"/>
      <c r="T126" s="182"/>
      <c r="U126" s="182"/>
    </row>
    <row r="127" spans="1:21" ht="14.45" hidden="1" customHeight="1" outlineLevel="2">
      <c r="A127" s="144"/>
      <c r="B127" s="144"/>
      <c r="C127" s="534">
        <f t="shared" si="42"/>
        <v>0</v>
      </c>
      <c r="D127" s="146"/>
      <c r="E127" s="112"/>
      <c r="M127" s="181"/>
      <c r="N127" s="151"/>
      <c r="O127" s="182"/>
      <c r="P127" s="182"/>
      <c r="Q127" s="182"/>
      <c r="R127" s="182"/>
      <c r="S127" s="182"/>
      <c r="T127" s="182"/>
      <c r="U127" s="182"/>
    </row>
    <row r="128" spans="1:21" ht="14.45" hidden="1" customHeight="1" outlineLevel="2">
      <c r="A128" s="144"/>
      <c r="B128" s="144"/>
      <c r="C128" s="534">
        <f t="shared" si="42"/>
        <v>0</v>
      </c>
      <c r="D128" s="146"/>
      <c r="E128" s="112"/>
      <c r="M128" s="181"/>
      <c r="N128" s="151"/>
      <c r="O128" s="182"/>
      <c r="P128" s="182"/>
      <c r="Q128" s="182"/>
      <c r="R128" s="182"/>
      <c r="S128" s="182"/>
      <c r="T128" s="182"/>
      <c r="U128" s="182"/>
    </row>
    <row r="129" spans="1:21" ht="14.45" hidden="1" customHeight="1" outlineLevel="2">
      <c r="A129" s="144"/>
      <c r="B129" s="144"/>
      <c r="C129" s="534">
        <f t="shared" si="42"/>
        <v>0</v>
      </c>
      <c r="D129" s="146"/>
      <c r="E129" s="112"/>
      <c r="M129" s="181"/>
      <c r="N129" s="151"/>
      <c r="O129" s="182"/>
      <c r="P129" s="182"/>
      <c r="Q129" s="182"/>
      <c r="R129" s="182"/>
      <c r="S129" s="182"/>
      <c r="T129" s="182"/>
      <c r="U129" s="182"/>
    </row>
    <row r="130" spans="1:21" ht="14.45" hidden="1" customHeight="1" outlineLevel="2">
      <c r="A130" s="144"/>
      <c r="B130" s="144"/>
      <c r="C130" s="534">
        <f t="shared" si="42"/>
        <v>0</v>
      </c>
      <c r="D130" s="146"/>
      <c r="E130" s="112"/>
      <c r="M130" s="181"/>
      <c r="N130" s="151"/>
      <c r="O130" s="182"/>
      <c r="P130" s="182"/>
      <c r="Q130" s="182"/>
      <c r="R130" s="182"/>
      <c r="S130" s="182"/>
      <c r="T130" s="182"/>
      <c r="U130" s="182"/>
    </row>
    <row r="131" spans="1:21" ht="14.45" hidden="1" customHeight="1" outlineLevel="2">
      <c r="A131" s="144"/>
      <c r="B131" s="144"/>
      <c r="C131" s="534">
        <f t="shared" si="42"/>
        <v>0</v>
      </c>
      <c r="D131" s="146"/>
      <c r="E131" s="112"/>
      <c r="M131" s="181"/>
      <c r="N131" s="151"/>
      <c r="O131" s="182"/>
      <c r="P131" s="182"/>
      <c r="Q131" s="182"/>
      <c r="R131" s="182"/>
      <c r="S131" s="182"/>
      <c r="T131" s="182"/>
      <c r="U131" s="182"/>
    </row>
    <row r="132" spans="1:21" ht="14.45" hidden="1" customHeight="1" outlineLevel="2">
      <c r="A132" s="144"/>
      <c r="B132" s="144"/>
      <c r="C132" s="534">
        <f t="shared" si="42"/>
        <v>0</v>
      </c>
      <c r="D132" s="146"/>
      <c r="E132" s="112"/>
      <c r="M132" s="181"/>
      <c r="N132" s="151"/>
      <c r="O132" s="182"/>
      <c r="P132" s="182"/>
      <c r="Q132" s="182"/>
      <c r="R132" s="182"/>
      <c r="S132" s="182"/>
      <c r="T132" s="182"/>
      <c r="U132" s="182"/>
    </row>
    <row r="133" spans="1:21" ht="14.45" hidden="1" customHeight="1" outlineLevel="2">
      <c r="A133" s="366" t="s">
        <v>31</v>
      </c>
      <c r="B133" s="367"/>
      <c r="C133" s="534">
        <f>SUM(C89:C100)</f>
        <v>365</v>
      </c>
      <c r="D133" s="148">
        <f>SUM(D89:D100)</f>
        <v>0</v>
      </c>
      <c r="E133" s="114">
        <f>SUM(E89:E100)</f>
        <v>0</v>
      </c>
      <c r="M133" s="181"/>
      <c r="N133" s="151"/>
      <c r="O133" s="182"/>
      <c r="P133" s="182"/>
      <c r="Q133" s="182"/>
      <c r="R133" s="182"/>
      <c r="S133" s="182"/>
      <c r="T133" s="182"/>
      <c r="U133" s="182"/>
    </row>
    <row r="134" spans="1:21" ht="14.45" hidden="1" customHeight="1" outlineLevel="2" thickBot="1">
      <c r="A134" s="181"/>
      <c r="B134" s="181"/>
      <c r="C134" s="181"/>
      <c r="D134" s="181"/>
      <c r="E134" s="181"/>
      <c r="F134" s="181"/>
      <c r="G134" s="181"/>
      <c r="H134" s="181"/>
      <c r="M134" s="181"/>
      <c r="N134" s="151"/>
      <c r="O134" s="182"/>
      <c r="P134" s="182"/>
      <c r="Q134" s="182"/>
      <c r="R134" s="182"/>
      <c r="S134" s="182"/>
      <c r="T134" s="182"/>
      <c r="U134" s="182"/>
    </row>
    <row r="135" spans="1:21" ht="14.45" hidden="1" customHeight="1" outlineLevel="3" thickBot="1">
      <c r="A135" s="345" t="str">
        <f>"SUPPORTING ANNUAL USE DATA - "&amp;$B$85</f>
        <v>SUPPORTING ANNUAL USE DATA - Natural Gas</v>
      </c>
      <c r="B135" s="346"/>
      <c r="C135" s="347"/>
      <c r="D135" s="348"/>
      <c r="E135" s="349"/>
      <c r="F135" s="181"/>
      <c r="G135" s="181"/>
      <c r="H135" s="181"/>
      <c r="M135" s="181"/>
      <c r="N135" s="151"/>
      <c r="O135" s="182"/>
      <c r="P135" s="182"/>
      <c r="Q135" s="182"/>
      <c r="R135" s="182"/>
      <c r="S135" s="182"/>
      <c r="T135" s="182"/>
      <c r="U135" s="182"/>
    </row>
    <row r="136" spans="1:21" ht="60" hidden="1" outlineLevel="3">
      <c r="A136" s="4" t="s">
        <v>27</v>
      </c>
      <c r="B136" s="4" t="s">
        <v>28</v>
      </c>
      <c r="C136" s="4" t="s">
        <v>29</v>
      </c>
      <c r="D136" s="4" t="str">
        <f>$B$85&amp;" Use ("&amp;$B$152&amp;")"</f>
        <v>Natural Gas Use (cubic meters (NG))</v>
      </c>
      <c r="E136" s="550" t="str">
        <f>$B$85&amp;" Cost ($)"</f>
        <v>Natural Gas Cost ($)</v>
      </c>
      <c r="F136" s="181"/>
      <c r="G136" s="181"/>
      <c r="H136" s="181"/>
      <c r="M136" s="181"/>
      <c r="N136" s="151"/>
      <c r="O136" s="182"/>
      <c r="P136" s="182"/>
      <c r="Q136" s="182"/>
      <c r="R136" s="182"/>
      <c r="S136" s="182"/>
      <c r="T136" s="182"/>
      <c r="U136" s="182"/>
    </row>
    <row r="137" spans="1:21" ht="14.45" hidden="1" customHeight="1" outlineLevel="3">
      <c r="A137" s="144"/>
      <c r="B137" s="144"/>
      <c r="C137" s="534">
        <f>B137-A137</f>
        <v>0</v>
      </c>
      <c r="D137" s="146"/>
      <c r="E137" s="112"/>
      <c r="F137" s="181"/>
      <c r="G137" s="181"/>
      <c r="H137" s="181"/>
      <c r="M137" s="181"/>
      <c r="N137" s="151"/>
      <c r="O137" s="182"/>
      <c r="P137" s="182"/>
      <c r="Q137" s="182"/>
      <c r="R137" s="182"/>
      <c r="S137" s="182"/>
      <c r="T137" s="182"/>
      <c r="U137" s="182"/>
    </row>
    <row r="138" spans="1:21" ht="14.45" hidden="1" customHeight="1" outlineLevel="3">
      <c r="A138" s="144"/>
      <c r="B138" s="144"/>
      <c r="C138" s="534">
        <f>B138-A138+IF(A138=B137,0,1)</f>
        <v>0</v>
      </c>
      <c r="D138" s="146"/>
      <c r="E138" s="112"/>
      <c r="F138" s="181"/>
      <c r="G138" s="181"/>
      <c r="H138" s="181"/>
      <c r="M138" s="181"/>
      <c r="N138" s="151"/>
      <c r="O138" s="182"/>
      <c r="P138" s="182"/>
      <c r="Q138" s="182"/>
      <c r="R138" s="182"/>
      <c r="S138" s="182"/>
      <c r="T138" s="182"/>
      <c r="U138" s="182"/>
    </row>
    <row r="139" spans="1:21" ht="14.45" hidden="1" customHeight="1" outlineLevel="3">
      <c r="A139" s="144"/>
      <c r="B139" s="144"/>
      <c r="C139" s="534">
        <f t="shared" ref="C139:C148" si="43">B139-A139+IF(A139=B138,0,1)</f>
        <v>0</v>
      </c>
      <c r="D139" s="146"/>
      <c r="E139" s="112"/>
      <c r="F139" s="181"/>
      <c r="G139" s="181"/>
      <c r="H139" s="181"/>
      <c r="M139" s="181"/>
      <c r="N139" s="151"/>
      <c r="O139" s="182"/>
      <c r="P139" s="182"/>
      <c r="Q139" s="182"/>
      <c r="R139" s="182"/>
      <c r="S139" s="182"/>
      <c r="T139" s="182"/>
      <c r="U139" s="182"/>
    </row>
    <row r="140" spans="1:21" ht="14.45" hidden="1" customHeight="1" outlineLevel="3">
      <c r="A140" s="144"/>
      <c r="B140" s="144"/>
      <c r="C140" s="534">
        <f t="shared" si="43"/>
        <v>0</v>
      </c>
      <c r="D140" s="146"/>
      <c r="E140" s="112"/>
      <c r="F140" s="181"/>
      <c r="G140" s="181"/>
      <c r="H140" s="181"/>
      <c r="M140" s="181"/>
      <c r="N140" s="151"/>
      <c r="O140" s="182"/>
      <c r="P140" s="182"/>
      <c r="Q140" s="182"/>
      <c r="R140" s="182"/>
      <c r="S140" s="182"/>
      <c r="T140" s="182"/>
      <c r="U140" s="182"/>
    </row>
    <row r="141" spans="1:21" ht="14.45" hidden="1" customHeight="1" outlineLevel="3">
      <c r="A141" s="144"/>
      <c r="B141" s="144"/>
      <c r="C141" s="534">
        <f t="shared" si="43"/>
        <v>0</v>
      </c>
      <c r="D141" s="146"/>
      <c r="E141" s="112"/>
      <c r="F141" s="181"/>
      <c r="G141" s="181"/>
      <c r="H141" s="181"/>
      <c r="M141" s="181"/>
      <c r="N141" s="151"/>
      <c r="O141" s="182"/>
      <c r="P141" s="182"/>
      <c r="Q141" s="182"/>
      <c r="R141" s="182"/>
      <c r="S141" s="182"/>
      <c r="T141" s="182"/>
      <c r="U141" s="182"/>
    </row>
    <row r="142" spans="1:21" ht="14.45" hidden="1" customHeight="1" outlineLevel="3">
      <c r="A142" s="144"/>
      <c r="B142" s="144"/>
      <c r="C142" s="534">
        <f t="shared" si="43"/>
        <v>0</v>
      </c>
      <c r="D142" s="146"/>
      <c r="E142" s="112"/>
      <c r="F142" s="181"/>
      <c r="G142" s="181"/>
      <c r="H142" s="181"/>
      <c r="M142" s="181"/>
      <c r="N142" s="151"/>
      <c r="O142" s="182"/>
      <c r="P142" s="182"/>
      <c r="Q142" s="182"/>
      <c r="R142" s="182"/>
      <c r="S142" s="182"/>
      <c r="T142" s="182"/>
      <c r="U142" s="182"/>
    </row>
    <row r="143" spans="1:21" ht="14.45" hidden="1" customHeight="1" outlineLevel="3">
      <c r="A143" s="144"/>
      <c r="B143" s="144"/>
      <c r="C143" s="534">
        <f t="shared" si="43"/>
        <v>0</v>
      </c>
      <c r="D143" s="146"/>
      <c r="E143" s="112"/>
      <c r="F143" s="181"/>
      <c r="G143" s="181"/>
      <c r="H143" s="181"/>
      <c r="M143" s="181"/>
      <c r="N143" s="151"/>
      <c r="O143" s="182"/>
      <c r="P143" s="182"/>
      <c r="Q143" s="182"/>
      <c r="R143" s="182"/>
      <c r="S143" s="182"/>
      <c r="T143" s="182"/>
      <c r="U143" s="182"/>
    </row>
    <row r="144" spans="1:21" ht="14.45" hidden="1" customHeight="1" outlineLevel="3">
      <c r="A144" s="144"/>
      <c r="B144" s="144"/>
      <c r="C144" s="534">
        <f t="shared" si="43"/>
        <v>0</v>
      </c>
      <c r="D144" s="146"/>
      <c r="E144" s="112"/>
      <c r="F144" s="181"/>
      <c r="G144" s="181"/>
      <c r="H144" s="181"/>
      <c r="M144" s="181"/>
      <c r="N144" s="151"/>
      <c r="O144" s="182"/>
      <c r="P144" s="182"/>
      <c r="Q144" s="182"/>
      <c r="R144" s="182"/>
      <c r="S144" s="182"/>
      <c r="T144" s="182"/>
      <c r="U144" s="182"/>
    </row>
    <row r="145" spans="1:21" ht="14.45" hidden="1" customHeight="1" outlineLevel="3">
      <c r="A145" s="144"/>
      <c r="B145" s="144"/>
      <c r="C145" s="534">
        <f t="shared" si="43"/>
        <v>0</v>
      </c>
      <c r="D145" s="146"/>
      <c r="E145" s="112"/>
      <c r="F145" s="181"/>
      <c r="G145" s="181"/>
      <c r="H145" s="181"/>
      <c r="M145" s="181"/>
      <c r="N145" s="151"/>
      <c r="O145" s="182"/>
      <c r="P145" s="182"/>
      <c r="Q145" s="182"/>
      <c r="R145" s="182"/>
      <c r="S145" s="182"/>
      <c r="T145" s="182"/>
      <c r="U145" s="182"/>
    </row>
    <row r="146" spans="1:21" ht="14.45" hidden="1" customHeight="1" outlineLevel="3">
      <c r="A146" s="144"/>
      <c r="B146" s="144"/>
      <c r="C146" s="534">
        <f t="shared" si="43"/>
        <v>0</v>
      </c>
      <c r="D146" s="146"/>
      <c r="E146" s="112"/>
      <c r="F146" s="181"/>
      <c r="G146" s="181"/>
      <c r="H146" s="181"/>
      <c r="M146" s="181"/>
      <c r="N146" s="151"/>
      <c r="O146" s="182"/>
      <c r="P146" s="182"/>
      <c r="Q146" s="182"/>
      <c r="R146" s="182"/>
      <c r="S146" s="182"/>
      <c r="T146" s="182"/>
      <c r="U146" s="182"/>
    </row>
    <row r="147" spans="1:21" ht="14.45" hidden="1" customHeight="1" outlineLevel="3">
      <c r="A147" s="144"/>
      <c r="B147" s="144"/>
      <c r="C147" s="534">
        <f t="shared" si="43"/>
        <v>0</v>
      </c>
      <c r="D147" s="146"/>
      <c r="E147" s="112"/>
      <c r="F147" s="181"/>
      <c r="G147" s="181"/>
      <c r="H147" s="181"/>
      <c r="M147" s="181"/>
      <c r="N147" s="151"/>
      <c r="O147" s="182"/>
      <c r="P147" s="182"/>
      <c r="Q147" s="182"/>
      <c r="R147" s="182"/>
      <c r="S147" s="182"/>
      <c r="T147" s="182"/>
      <c r="U147" s="182"/>
    </row>
    <row r="148" spans="1:21" ht="14.45" hidden="1" customHeight="1" outlineLevel="3">
      <c r="A148" s="144"/>
      <c r="B148" s="144"/>
      <c r="C148" s="534">
        <f t="shared" si="43"/>
        <v>0</v>
      </c>
      <c r="D148" s="146"/>
      <c r="E148" s="112"/>
      <c r="F148" s="181"/>
      <c r="G148" s="181"/>
      <c r="H148" s="181"/>
      <c r="M148" s="181"/>
      <c r="N148" s="151"/>
      <c r="O148" s="182"/>
      <c r="P148" s="182"/>
      <c r="Q148" s="182"/>
      <c r="R148" s="182"/>
      <c r="S148" s="182"/>
      <c r="T148" s="182"/>
      <c r="U148" s="182"/>
    </row>
    <row r="149" spans="1:21" ht="14.45" hidden="1" customHeight="1" outlineLevel="3">
      <c r="A149" s="366" t="s">
        <v>31</v>
      </c>
      <c r="B149" s="367"/>
      <c r="C149" s="534">
        <f>SUM(C105:C116)</f>
        <v>0</v>
      </c>
      <c r="D149" s="148">
        <f>SUM(D105:D116)</f>
        <v>0</v>
      </c>
      <c r="E149" s="114">
        <f>SUM(E105:E116)</f>
        <v>0</v>
      </c>
      <c r="F149" s="181"/>
      <c r="G149" s="181"/>
      <c r="H149" s="181"/>
      <c r="M149" s="181"/>
      <c r="N149" s="151"/>
      <c r="O149" s="182"/>
      <c r="P149" s="182"/>
      <c r="Q149" s="182"/>
      <c r="R149" s="182"/>
      <c r="S149" s="182"/>
      <c r="T149" s="182"/>
      <c r="U149" s="182"/>
    </row>
    <row r="150" spans="1:21" collapsed="1">
      <c r="A150" s="181"/>
      <c r="B150" s="181"/>
      <c r="C150" s="181"/>
      <c r="D150" s="181"/>
      <c r="E150" s="181"/>
      <c r="F150" s="181"/>
      <c r="G150" s="181"/>
      <c r="H150" s="181"/>
      <c r="M150" s="181"/>
      <c r="N150" s="151"/>
      <c r="O150" s="182"/>
      <c r="P150" s="182"/>
      <c r="Q150" s="182"/>
      <c r="R150" s="182"/>
      <c r="S150" s="181"/>
      <c r="T150" s="181"/>
      <c r="U150" s="181"/>
    </row>
    <row r="151" spans="1:21" ht="14.45" customHeight="1">
      <c r="A151" s="399" t="s">
        <v>442</v>
      </c>
      <c r="B151" s="399"/>
      <c r="C151" s="184"/>
      <c r="D151" s="92"/>
      <c r="E151" s="182"/>
      <c r="F151" s="181"/>
      <c r="G151" s="181"/>
      <c r="H151" s="181"/>
      <c r="M151" s="181"/>
      <c r="N151" s="151"/>
      <c r="O151" s="182"/>
      <c r="P151" s="182"/>
      <c r="Q151" s="182"/>
      <c r="R151" s="182"/>
      <c r="S151" s="181"/>
      <c r="T151" s="181"/>
      <c r="U151" s="181"/>
    </row>
    <row r="152" spans="1:21" ht="30">
      <c r="A152" s="403" t="s">
        <v>44</v>
      </c>
      <c r="B152" s="407" t="str">
        <f>INDEX(IF(Units="IP",'Drop Down Lists'!$C$2:$C$9,'Drop Down Lists'!$D$2:$D$9),MATCH('All - Metered Energy'!B85,'Drop Down Lists'!$B$2:$B$9,0))</f>
        <v>cubic meters (NG)</v>
      </c>
      <c r="C152" s="181"/>
      <c r="D152" s="181"/>
      <c r="E152" s="181"/>
      <c r="F152" s="181"/>
      <c r="G152" s="181"/>
      <c r="H152" s="181"/>
      <c r="M152" s="181"/>
      <c r="N152" s="151"/>
      <c r="O152" s="182"/>
      <c r="P152" s="182"/>
      <c r="Q152" s="182"/>
      <c r="R152" s="182"/>
      <c r="S152" s="181"/>
      <c r="T152" s="181"/>
      <c r="U152" s="181"/>
    </row>
    <row r="153" spans="1:21">
      <c r="A153" s="315" t="str">
        <f>IF(Units="IP","kBtu/unit","MJ/unit")</f>
        <v>MJ/unit</v>
      </c>
      <c r="B153" s="718">
        <f>IFERROR(IF(Units="IP",INDEX(EnergyConversionRates,MATCH(B152,EnergyUnits,0)),INDEX(SI_Conversion_Rates,MATCH(B152,SI_Energy_Units,0))),"ss")</f>
        <v>38.4</v>
      </c>
      <c r="C153" s="404"/>
      <c r="D153" s="184"/>
      <c r="E153" s="92"/>
      <c r="F153" s="181"/>
      <c r="G153" s="181"/>
      <c r="H153" s="181"/>
      <c r="M153" s="181"/>
      <c r="N153" s="151"/>
      <c r="O153" s="182"/>
      <c r="P153" s="182"/>
      <c r="Q153" s="182"/>
      <c r="R153" s="182"/>
      <c r="S153" s="181"/>
      <c r="T153" s="181"/>
      <c r="U153" s="181"/>
    </row>
    <row r="154" spans="1:21" ht="15.6" customHeight="1">
      <c r="A154" s="405"/>
      <c r="B154" s="406"/>
      <c r="C154" s="181"/>
      <c r="D154" s="181"/>
      <c r="E154" s="181"/>
      <c r="F154" s="181"/>
      <c r="G154" s="181"/>
      <c r="H154" s="181"/>
      <c r="M154" s="181"/>
      <c r="N154" s="151"/>
      <c r="O154" s="182"/>
      <c r="P154" s="182"/>
      <c r="Q154" s="182"/>
      <c r="R154" s="182"/>
      <c r="S154" s="181"/>
      <c r="T154" s="181"/>
      <c r="U154" s="181"/>
    </row>
    <row r="155" spans="1:21" ht="18" customHeight="1">
      <c r="A155" s="786" t="s">
        <v>440</v>
      </c>
      <c r="B155" s="788" t="str">
        <f>$C$8</f>
        <v>Purchased Steam</v>
      </c>
      <c r="C155" s="181"/>
      <c r="I155" s="181"/>
      <c r="J155" s="181"/>
      <c r="K155" s="181"/>
      <c r="L155" s="181"/>
      <c r="M155" s="181"/>
      <c r="N155" s="151"/>
      <c r="O155" s="182"/>
      <c r="P155" s="182"/>
      <c r="Q155" s="182"/>
      <c r="R155" s="181"/>
      <c r="S155" s="181"/>
      <c r="T155" s="181"/>
      <c r="U155" s="181"/>
    </row>
    <row r="156" spans="1:21" ht="30" customHeight="1" thickBot="1">
      <c r="A156" s="787"/>
      <c r="B156" s="789"/>
      <c r="I156" s="181"/>
      <c r="J156" s="181"/>
      <c r="K156" s="181"/>
      <c r="L156" s="181"/>
      <c r="M156" s="181"/>
      <c r="N156" s="149"/>
      <c r="O156" s="181"/>
      <c r="P156" s="181"/>
      <c r="Q156" s="181"/>
      <c r="R156" s="181"/>
      <c r="S156" s="181"/>
      <c r="T156" s="181"/>
      <c r="U156" s="181"/>
    </row>
    <row r="157" spans="1:21" ht="18" customHeight="1" thickBot="1">
      <c r="A157" s="345" t="str">
        <f>"MAIN DATA FOR ANALYSIS - "&amp;$B$155</f>
        <v>MAIN DATA FOR ANALYSIS - Purchased Steam</v>
      </c>
      <c r="B157" s="346"/>
      <c r="C157" s="347"/>
      <c r="D157" s="348"/>
      <c r="E157" s="349"/>
      <c r="J157" s="181"/>
      <c r="K157" s="181"/>
      <c r="L157" s="181"/>
      <c r="M157" s="181"/>
      <c r="N157" s="149"/>
      <c r="O157" s="181"/>
      <c r="P157" s="181"/>
      <c r="Q157" s="181"/>
      <c r="R157" s="181"/>
      <c r="S157" s="181"/>
      <c r="T157" s="181"/>
      <c r="U157" s="181"/>
    </row>
    <row r="158" spans="1:21" ht="60">
      <c r="A158" s="4" t="s">
        <v>27</v>
      </c>
      <c r="B158" s="4" t="s">
        <v>28</v>
      </c>
      <c r="C158" s="4" t="s">
        <v>29</v>
      </c>
      <c r="D158" s="4" t="str">
        <f>$B$155&amp;" Use ("&amp;$B$222&amp;")"</f>
        <v>Purchased Steam Use (kgs District Steam)</v>
      </c>
      <c r="E158" s="4" t="str">
        <f>$C$8&amp;" Cost ($)"</f>
        <v>Purchased Steam Cost ($)</v>
      </c>
      <c r="K158" s="181"/>
      <c r="L158" s="181"/>
      <c r="M158" s="181"/>
      <c r="N158" s="149"/>
      <c r="O158" s="181"/>
      <c r="P158" s="181"/>
      <c r="Q158" s="181"/>
      <c r="R158" s="181"/>
      <c r="S158" s="181"/>
      <c r="T158" s="181"/>
      <c r="U158" s="181"/>
    </row>
    <row r="159" spans="1:21">
      <c r="A159" s="144">
        <v>40179</v>
      </c>
      <c r="B159" s="144">
        <v>40210</v>
      </c>
      <c r="C159" s="534">
        <f>B159-A159</f>
        <v>31</v>
      </c>
      <c r="D159" s="146"/>
      <c r="E159" s="112"/>
      <c r="F159" s="644"/>
      <c r="K159" s="181"/>
      <c r="L159" s="181"/>
      <c r="M159" s="181"/>
      <c r="N159" s="149"/>
      <c r="O159" s="181"/>
      <c r="P159" s="181"/>
      <c r="Q159" s="181"/>
      <c r="R159" s="181"/>
      <c r="T159" s="181"/>
      <c r="U159" s="181"/>
    </row>
    <row r="160" spans="1:21">
      <c r="A160" s="144">
        <v>40210</v>
      </c>
      <c r="B160" s="144">
        <v>40238</v>
      </c>
      <c r="C160" s="534">
        <f>B160-A160+IF(A160=B159,0,1)</f>
        <v>28</v>
      </c>
      <c r="D160" s="146"/>
      <c r="E160" s="112"/>
      <c r="F160" s="644"/>
      <c r="K160" s="181"/>
      <c r="L160" s="181"/>
      <c r="M160" s="181"/>
      <c r="N160" s="149"/>
      <c r="O160" s="181"/>
      <c r="P160" s="181"/>
      <c r="Q160" s="181"/>
      <c r="S160" s="181"/>
      <c r="T160" s="181"/>
      <c r="U160" s="181"/>
    </row>
    <row r="161" spans="1:46">
      <c r="A161" s="144">
        <v>40239</v>
      </c>
      <c r="B161" s="144">
        <v>40269</v>
      </c>
      <c r="C161" s="534">
        <f t="shared" ref="C161:C170" si="44">B161-A161+IF(A161=B160,0,1)</f>
        <v>31</v>
      </c>
      <c r="D161" s="146"/>
      <c r="E161" s="112"/>
      <c r="F161" s="644"/>
      <c r="K161" s="181"/>
      <c r="L161" s="181"/>
      <c r="M161" s="181"/>
      <c r="N161" s="150"/>
      <c r="R161" s="181"/>
    </row>
    <row r="162" spans="1:46">
      <c r="A162" s="144">
        <v>40270</v>
      </c>
      <c r="B162" s="144">
        <v>40299</v>
      </c>
      <c r="C162" s="534">
        <f t="shared" si="44"/>
        <v>30</v>
      </c>
      <c r="D162" s="146"/>
      <c r="E162" s="112"/>
      <c r="F162" s="644"/>
      <c r="K162" s="181"/>
      <c r="L162" s="181"/>
      <c r="M162" s="181"/>
      <c r="N162" s="150"/>
      <c r="Q162" s="181"/>
    </row>
    <row r="163" spans="1:46">
      <c r="A163" s="144">
        <v>40300</v>
      </c>
      <c r="B163" s="144">
        <v>40330</v>
      </c>
      <c r="C163" s="534">
        <f t="shared" si="44"/>
        <v>31</v>
      </c>
      <c r="D163" s="146"/>
      <c r="E163" s="112"/>
      <c r="F163" s="644"/>
      <c r="K163" s="181"/>
      <c r="L163" s="181"/>
      <c r="M163" s="181"/>
      <c r="N163" s="150"/>
    </row>
    <row r="164" spans="1:46" s="150" customFormat="1">
      <c r="A164" s="144">
        <v>40331</v>
      </c>
      <c r="B164" s="144">
        <v>40360</v>
      </c>
      <c r="C164" s="534">
        <f t="shared" si="44"/>
        <v>30</v>
      </c>
      <c r="D164" s="146"/>
      <c r="E164" s="112"/>
      <c r="F164" s="644"/>
      <c r="H164" s="204"/>
      <c r="I164" s="204"/>
      <c r="J164" s="204"/>
      <c r="K164" s="181"/>
      <c r="L164" s="181"/>
      <c r="M164" s="181"/>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row>
    <row r="165" spans="1:46" s="150" customFormat="1">
      <c r="A165" s="144">
        <v>40361</v>
      </c>
      <c r="B165" s="144">
        <v>40391</v>
      </c>
      <c r="C165" s="534">
        <f t="shared" si="44"/>
        <v>31</v>
      </c>
      <c r="D165" s="146"/>
      <c r="E165" s="112"/>
      <c r="F165" s="644"/>
      <c r="H165" s="204"/>
      <c r="I165" s="204"/>
      <c r="J165" s="204"/>
      <c r="K165" s="181"/>
      <c r="L165" s="181"/>
      <c r="M165" s="181"/>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row>
    <row r="166" spans="1:46" s="150" customFormat="1">
      <c r="A166" s="144">
        <v>40392</v>
      </c>
      <c r="B166" s="144">
        <v>40422</v>
      </c>
      <c r="C166" s="534">
        <f t="shared" si="44"/>
        <v>31</v>
      </c>
      <c r="D166" s="146"/>
      <c r="E166" s="112"/>
      <c r="F166" s="644"/>
      <c r="H166" s="204"/>
      <c r="I166" s="204"/>
      <c r="J166" s="204"/>
      <c r="K166" s="181"/>
      <c r="L166" s="181"/>
      <c r="M166" s="181"/>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row>
    <row r="167" spans="1:46" s="150" customFormat="1">
      <c r="A167" s="144">
        <v>40423</v>
      </c>
      <c r="B167" s="144">
        <v>40452</v>
      </c>
      <c r="C167" s="534">
        <f t="shared" si="44"/>
        <v>30</v>
      </c>
      <c r="D167" s="146"/>
      <c r="E167" s="112"/>
      <c r="F167" s="644"/>
      <c r="H167" s="204"/>
      <c r="I167" s="204"/>
      <c r="J167" s="204"/>
      <c r="K167" s="181"/>
      <c r="L167" s="181"/>
      <c r="M167" s="181"/>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row>
    <row r="168" spans="1:46" s="150" customFormat="1">
      <c r="A168" s="144">
        <v>40453</v>
      </c>
      <c r="B168" s="144">
        <v>40483</v>
      </c>
      <c r="C168" s="534">
        <f t="shared" si="44"/>
        <v>31</v>
      </c>
      <c r="D168" s="146"/>
      <c r="E168" s="112"/>
      <c r="F168" s="644"/>
      <c r="H168" s="204"/>
      <c r="I168" s="204"/>
      <c r="J168" s="204"/>
      <c r="K168" s="181"/>
      <c r="L168" s="181"/>
      <c r="M168" s="181"/>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row>
    <row r="169" spans="1:46" s="150" customFormat="1">
      <c r="A169" s="144">
        <v>40484</v>
      </c>
      <c r="B169" s="144">
        <v>40513</v>
      </c>
      <c r="C169" s="534">
        <f t="shared" si="44"/>
        <v>30</v>
      </c>
      <c r="D169" s="146"/>
      <c r="E169" s="112"/>
      <c r="F169" s="644"/>
      <c r="H169" s="205"/>
      <c r="I169" s="204"/>
      <c r="J169" s="204"/>
      <c r="K169" s="181"/>
      <c r="L169" s="181"/>
      <c r="M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row>
    <row r="170" spans="1:46" s="150" customFormat="1">
      <c r="A170" s="144">
        <v>40514</v>
      </c>
      <c r="B170" s="144">
        <v>40544</v>
      </c>
      <c r="C170" s="534">
        <f t="shared" si="44"/>
        <v>31</v>
      </c>
      <c r="D170" s="146"/>
      <c r="E170" s="112"/>
      <c r="F170" s="644"/>
      <c r="H170" s="205"/>
      <c r="I170" s="204"/>
      <c r="J170" s="204"/>
      <c r="K170" s="181"/>
      <c r="L170" s="181"/>
      <c r="M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row>
    <row r="171" spans="1:46" s="150" customFormat="1">
      <c r="A171" s="784" t="s">
        <v>31</v>
      </c>
      <c r="B171" s="785"/>
      <c r="C171" s="534">
        <f>SUM(C159:C170)</f>
        <v>365</v>
      </c>
      <c r="D171" s="148">
        <f>SUM(D159:D170)</f>
        <v>0</v>
      </c>
      <c r="E171" s="114">
        <f>SUM(E159:E170)</f>
        <v>0</v>
      </c>
      <c r="H171" s="205"/>
      <c r="I171" s="205"/>
      <c r="J171" s="205"/>
      <c r="K171" s="181"/>
      <c r="L171" s="181"/>
      <c r="M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row>
    <row r="172" spans="1:46" s="150" customFormat="1">
      <c r="A172" s="339"/>
      <c r="B172" s="339"/>
      <c r="C172" s="340"/>
      <c r="D172" s="341"/>
      <c r="E172" s="342"/>
      <c r="H172" s="205"/>
      <c r="I172" s="205"/>
      <c r="J172" s="205"/>
      <c r="K172" s="181"/>
      <c r="L172" s="181"/>
      <c r="M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row>
    <row r="173" spans="1:46" s="150" customFormat="1" ht="15" hidden="1" customHeight="1" outlineLevel="1" thickBot="1">
      <c r="A173" s="345" t="str">
        <f>"SUPPORTING ANNUAL USE DATA - "&amp;$B$155</f>
        <v>SUPPORTING ANNUAL USE DATA - Purchased Steam</v>
      </c>
      <c r="B173" s="346"/>
      <c r="C173" s="347"/>
      <c r="D173" s="348"/>
      <c r="E173" s="349"/>
      <c r="H173" s="205"/>
      <c r="I173" s="205"/>
      <c r="J173" s="205"/>
      <c r="K173" s="181"/>
      <c r="L173" s="181"/>
      <c r="M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row>
    <row r="174" spans="1:46" s="150" customFormat="1" ht="57.6" hidden="1" customHeight="1" outlineLevel="1">
      <c r="A174" s="4" t="s">
        <v>27</v>
      </c>
      <c r="B174" s="4" t="s">
        <v>28</v>
      </c>
      <c r="C174" s="4" t="s">
        <v>29</v>
      </c>
      <c r="D174" s="4" t="str">
        <f>$B$155&amp;" Use ("&amp;$B$222&amp;")"</f>
        <v>Purchased Steam Use (kgs District Steam)</v>
      </c>
      <c r="E174" s="4" t="str">
        <f>$C$8&amp;" Cost ($)"</f>
        <v>Purchased Steam Cost ($)</v>
      </c>
      <c r="H174" s="205"/>
      <c r="I174" s="205"/>
      <c r="J174" s="205"/>
      <c r="K174" s="181"/>
      <c r="L174" s="181"/>
      <c r="M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row>
    <row r="175" spans="1:46" s="150" customFormat="1" ht="14.45" hidden="1" customHeight="1" outlineLevel="1">
      <c r="A175" s="144"/>
      <c r="B175" s="144"/>
      <c r="C175" s="534">
        <f>B175-A175</f>
        <v>0</v>
      </c>
      <c r="D175" s="146"/>
      <c r="E175" s="112"/>
      <c r="H175" s="205"/>
      <c r="I175" s="205"/>
      <c r="J175" s="205"/>
      <c r="K175" s="181"/>
      <c r="L175" s="181"/>
      <c r="M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row>
    <row r="176" spans="1:46" s="150" customFormat="1" ht="14.45" hidden="1" customHeight="1" outlineLevel="1">
      <c r="A176" s="144"/>
      <c r="B176" s="144"/>
      <c r="C176" s="534">
        <f>B176-A176+IF(A176=B175,0,1)</f>
        <v>0</v>
      </c>
      <c r="D176" s="146"/>
      <c r="E176" s="112"/>
      <c r="H176" s="205"/>
      <c r="I176" s="205"/>
      <c r="J176" s="205"/>
      <c r="K176" s="181"/>
      <c r="L176" s="181"/>
      <c r="M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row>
    <row r="177" spans="1:46" s="150" customFormat="1" ht="14.45" hidden="1" customHeight="1" outlineLevel="1">
      <c r="A177" s="144"/>
      <c r="B177" s="144"/>
      <c r="C177" s="534">
        <f t="shared" ref="C177:C186" si="45">B177-A177+IF(A177=B176,0,1)</f>
        <v>0</v>
      </c>
      <c r="D177" s="146"/>
      <c r="E177" s="112"/>
      <c r="H177" s="205"/>
      <c r="I177" s="205"/>
      <c r="J177" s="205"/>
      <c r="K177" s="181"/>
      <c r="L177" s="181"/>
      <c r="M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row>
    <row r="178" spans="1:46" s="150" customFormat="1" ht="14.45" hidden="1" customHeight="1" outlineLevel="1">
      <c r="A178" s="144"/>
      <c r="B178" s="144"/>
      <c r="C178" s="534">
        <f t="shared" si="45"/>
        <v>0</v>
      </c>
      <c r="D178" s="146"/>
      <c r="E178" s="112"/>
      <c r="H178" s="205"/>
      <c r="I178" s="205"/>
      <c r="J178" s="205"/>
      <c r="K178" s="181"/>
      <c r="L178" s="181"/>
      <c r="M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row>
    <row r="179" spans="1:46" s="150" customFormat="1" ht="14.45" hidden="1" customHeight="1" outlineLevel="1">
      <c r="A179" s="144"/>
      <c r="B179" s="144"/>
      <c r="C179" s="534">
        <f t="shared" si="45"/>
        <v>0</v>
      </c>
      <c r="D179" s="146"/>
      <c r="E179" s="112"/>
      <c r="H179" s="205"/>
      <c r="I179" s="205"/>
      <c r="J179" s="205"/>
      <c r="K179" s="181"/>
      <c r="L179" s="181"/>
      <c r="M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row>
    <row r="180" spans="1:46" s="150" customFormat="1" ht="14.45" hidden="1" customHeight="1" outlineLevel="1">
      <c r="A180" s="144"/>
      <c r="B180" s="144"/>
      <c r="C180" s="534">
        <f t="shared" si="45"/>
        <v>0</v>
      </c>
      <c r="D180" s="146"/>
      <c r="E180" s="112"/>
      <c r="H180" s="205"/>
      <c r="I180" s="205"/>
      <c r="J180" s="205"/>
      <c r="K180" s="181"/>
      <c r="L180" s="181"/>
      <c r="M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row>
    <row r="181" spans="1:46" s="150" customFormat="1" ht="14.45" hidden="1" customHeight="1" outlineLevel="1">
      <c r="A181" s="144"/>
      <c r="B181" s="144"/>
      <c r="C181" s="534">
        <f t="shared" si="45"/>
        <v>0</v>
      </c>
      <c r="D181" s="146"/>
      <c r="E181" s="112"/>
      <c r="H181" s="205"/>
      <c r="I181" s="205"/>
      <c r="J181" s="205"/>
      <c r="K181" s="181"/>
      <c r="L181" s="181"/>
      <c r="M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row>
    <row r="182" spans="1:46" s="150" customFormat="1" ht="14.45" hidden="1" customHeight="1" outlineLevel="1">
      <c r="A182" s="144"/>
      <c r="B182" s="144"/>
      <c r="C182" s="534">
        <f t="shared" si="45"/>
        <v>0</v>
      </c>
      <c r="D182" s="146"/>
      <c r="E182" s="112"/>
      <c r="H182" s="205"/>
      <c r="I182" s="205"/>
      <c r="J182" s="205"/>
      <c r="K182" s="181"/>
      <c r="L182" s="181"/>
      <c r="M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row>
    <row r="183" spans="1:46" s="150" customFormat="1" ht="14.45" hidden="1" customHeight="1" outlineLevel="1">
      <c r="A183" s="144"/>
      <c r="B183" s="144"/>
      <c r="C183" s="534">
        <f t="shared" si="45"/>
        <v>0</v>
      </c>
      <c r="D183" s="146"/>
      <c r="E183" s="112"/>
      <c r="H183" s="205"/>
      <c r="I183" s="205"/>
      <c r="J183" s="205"/>
      <c r="K183" s="181"/>
      <c r="L183" s="181"/>
      <c r="M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row>
    <row r="184" spans="1:46" s="150" customFormat="1" ht="14.45" hidden="1" customHeight="1" outlineLevel="1">
      <c r="A184" s="144"/>
      <c r="B184" s="144"/>
      <c r="C184" s="534">
        <f t="shared" si="45"/>
        <v>0</v>
      </c>
      <c r="D184" s="146"/>
      <c r="E184" s="112"/>
      <c r="H184" s="205"/>
      <c r="I184" s="205"/>
      <c r="J184" s="205"/>
      <c r="K184" s="181"/>
      <c r="L184" s="181"/>
      <c r="M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04"/>
      <c r="AT184" s="204"/>
    </row>
    <row r="185" spans="1:46" s="150" customFormat="1" ht="14.45" hidden="1" customHeight="1" outlineLevel="1">
      <c r="A185" s="144"/>
      <c r="B185" s="144"/>
      <c r="C185" s="534">
        <f t="shared" si="45"/>
        <v>0</v>
      </c>
      <c r="D185" s="146"/>
      <c r="E185" s="112"/>
      <c r="H185" s="205"/>
      <c r="I185" s="205"/>
      <c r="J185" s="205"/>
      <c r="K185" s="181"/>
      <c r="L185" s="181"/>
      <c r="M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4"/>
      <c r="AN185" s="204"/>
      <c r="AO185" s="204"/>
      <c r="AP185" s="204"/>
      <c r="AQ185" s="204"/>
      <c r="AR185" s="204"/>
      <c r="AS185" s="204"/>
      <c r="AT185" s="204"/>
    </row>
    <row r="186" spans="1:46" s="150" customFormat="1" ht="14.45" hidden="1" customHeight="1" outlineLevel="1">
      <c r="A186" s="144"/>
      <c r="B186" s="144"/>
      <c r="C186" s="534">
        <f t="shared" si="45"/>
        <v>0</v>
      </c>
      <c r="D186" s="146"/>
      <c r="E186" s="112"/>
      <c r="H186" s="205"/>
      <c r="I186" s="205"/>
      <c r="J186" s="205"/>
      <c r="K186" s="181"/>
      <c r="L186" s="181"/>
      <c r="M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row>
    <row r="187" spans="1:46" s="150" customFormat="1" ht="14.45" hidden="1" customHeight="1" outlineLevel="1">
      <c r="A187" s="366" t="s">
        <v>31</v>
      </c>
      <c r="B187" s="367"/>
      <c r="C187" s="534">
        <f>SUM(C175:C186)</f>
        <v>0</v>
      </c>
      <c r="D187" s="148">
        <f>SUM(D175:D186)</f>
        <v>0</v>
      </c>
      <c r="E187" s="114">
        <f>SUM(E175:E186)</f>
        <v>0</v>
      </c>
      <c r="H187" s="205"/>
      <c r="I187" s="205"/>
      <c r="J187" s="205"/>
      <c r="K187" s="181"/>
      <c r="L187" s="181"/>
      <c r="M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row>
    <row r="188" spans="1:46" s="150" customFormat="1" ht="15" hidden="1" customHeight="1" outlineLevel="1" thickBot="1">
      <c r="A188" s="339"/>
      <c r="B188" s="339"/>
      <c r="C188" s="340"/>
      <c r="D188" s="341"/>
      <c r="E188" s="342"/>
      <c r="H188" s="205"/>
      <c r="I188" s="205"/>
      <c r="J188" s="205"/>
      <c r="K188" s="181"/>
      <c r="L188" s="181"/>
      <c r="M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row>
    <row r="189" spans="1:46" s="150" customFormat="1" ht="15" hidden="1" customHeight="1" outlineLevel="2" thickBot="1">
      <c r="A189" s="345" t="str">
        <f>"SUPPORTING ANNUAL USE DATA - "&amp;$B$155</f>
        <v>SUPPORTING ANNUAL USE DATA - Purchased Steam</v>
      </c>
      <c r="B189" s="346"/>
      <c r="C189" s="347"/>
      <c r="D189" s="348"/>
      <c r="E189" s="349"/>
      <c r="H189" s="205"/>
      <c r="I189" s="205"/>
      <c r="J189" s="205"/>
      <c r="K189" s="181"/>
      <c r="L189" s="181"/>
      <c r="M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row>
    <row r="190" spans="1:46" s="150" customFormat="1" ht="57.6" hidden="1" customHeight="1" outlineLevel="2">
      <c r="A190" s="4" t="s">
        <v>27</v>
      </c>
      <c r="B190" s="4" t="s">
        <v>28</v>
      </c>
      <c r="C190" s="4" t="s">
        <v>29</v>
      </c>
      <c r="D190" s="4" t="str">
        <f>$B$155&amp;" Use ("&amp;$B$222&amp;")"</f>
        <v>Purchased Steam Use (kgs District Steam)</v>
      </c>
      <c r="E190" s="4" t="str">
        <f>$C$8&amp;" Cost ($)"</f>
        <v>Purchased Steam Cost ($)</v>
      </c>
      <c r="H190" s="205"/>
      <c r="I190" s="205"/>
      <c r="J190" s="205"/>
      <c r="K190" s="181"/>
      <c r="L190" s="181"/>
      <c r="M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row>
    <row r="191" spans="1:46" s="150" customFormat="1" ht="14.45" hidden="1" customHeight="1" outlineLevel="2">
      <c r="A191" s="144"/>
      <c r="B191" s="144"/>
      <c r="C191" s="534">
        <f>B191-A191</f>
        <v>0</v>
      </c>
      <c r="D191" s="146"/>
      <c r="E191" s="112"/>
      <c r="H191" s="205"/>
      <c r="I191" s="205"/>
      <c r="J191" s="205"/>
      <c r="K191" s="181"/>
      <c r="L191" s="181"/>
      <c r="M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row>
    <row r="192" spans="1:46" s="150" customFormat="1" ht="14.45" hidden="1" customHeight="1" outlineLevel="2">
      <c r="A192" s="144"/>
      <c r="B192" s="144"/>
      <c r="C192" s="534">
        <f>B192-A192+IF(A192=B191,0,1)</f>
        <v>0</v>
      </c>
      <c r="D192" s="146"/>
      <c r="E192" s="112"/>
      <c r="H192" s="205"/>
      <c r="I192" s="205"/>
      <c r="J192" s="205"/>
      <c r="K192" s="181"/>
      <c r="L192" s="181"/>
      <c r="M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row>
    <row r="193" spans="1:46" s="150" customFormat="1" ht="14.45" hidden="1" customHeight="1" outlineLevel="2">
      <c r="A193" s="144"/>
      <c r="B193" s="144"/>
      <c r="C193" s="534">
        <f t="shared" ref="C193:C202" si="46">B193-A193+IF(A193=B192,0,1)</f>
        <v>0</v>
      </c>
      <c r="D193" s="146"/>
      <c r="E193" s="112"/>
      <c r="H193" s="205"/>
      <c r="I193" s="205"/>
      <c r="J193" s="205"/>
      <c r="K193" s="181"/>
      <c r="L193" s="181"/>
      <c r="M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row>
    <row r="194" spans="1:46" s="150" customFormat="1" ht="14.45" hidden="1" customHeight="1" outlineLevel="2">
      <c r="A194" s="144"/>
      <c r="B194" s="144"/>
      <c r="C194" s="534">
        <f t="shared" si="46"/>
        <v>0</v>
      </c>
      <c r="D194" s="146"/>
      <c r="E194" s="112"/>
      <c r="H194" s="205"/>
      <c r="I194" s="205"/>
      <c r="J194" s="205"/>
      <c r="K194" s="181"/>
      <c r="L194" s="181"/>
      <c r="M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row>
    <row r="195" spans="1:46" s="150" customFormat="1" ht="14.45" hidden="1" customHeight="1" outlineLevel="2">
      <c r="A195" s="144"/>
      <c r="B195" s="144"/>
      <c r="C195" s="534">
        <f t="shared" si="46"/>
        <v>0</v>
      </c>
      <c r="D195" s="146"/>
      <c r="E195" s="112"/>
      <c r="H195" s="205"/>
      <c r="I195" s="205"/>
      <c r="J195" s="205"/>
      <c r="K195" s="181"/>
      <c r="L195" s="181"/>
      <c r="M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row>
    <row r="196" spans="1:46" s="150" customFormat="1" ht="14.45" hidden="1" customHeight="1" outlineLevel="2">
      <c r="A196" s="144"/>
      <c r="B196" s="144"/>
      <c r="C196" s="534">
        <f t="shared" si="46"/>
        <v>0</v>
      </c>
      <c r="D196" s="146"/>
      <c r="E196" s="112"/>
      <c r="H196" s="205"/>
      <c r="I196" s="205"/>
      <c r="J196" s="205"/>
      <c r="K196" s="181"/>
      <c r="L196" s="181"/>
      <c r="M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row>
    <row r="197" spans="1:46" s="150" customFormat="1" ht="14.45" hidden="1" customHeight="1" outlineLevel="2">
      <c r="A197" s="144"/>
      <c r="B197" s="144"/>
      <c r="C197" s="534">
        <f t="shared" si="46"/>
        <v>0</v>
      </c>
      <c r="D197" s="146"/>
      <c r="E197" s="112"/>
      <c r="H197" s="205"/>
      <c r="I197" s="205"/>
      <c r="J197" s="205"/>
      <c r="K197" s="181"/>
      <c r="L197" s="181"/>
      <c r="M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row>
    <row r="198" spans="1:46" s="150" customFormat="1" ht="14.45" hidden="1" customHeight="1" outlineLevel="2">
      <c r="A198" s="144"/>
      <c r="B198" s="144"/>
      <c r="C198" s="534">
        <f t="shared" si="46"/>
        <v>0</v>
      </c>
      <c r="D198" s="146"/>
      <c r="E198" s="112"/>
      <c r="H198" s="205"/>
      <c r="I198" s="205"/>
      <c r="J198" s="205"/>
      <c r="K198" s="181"/>
      <c r="L198" s="181"/>
      <c r="M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row>
    <row r="199" spans="1:46" s="150" customFormat="1" ht="14.45" hidden="1" customHeight="1" outlineLevel="2">
      <c r="A199" s="144"/>
      <c r="B199" s="144"/>
      <c r="C199" s="534">
        <f t="shared" si="46"/>
        <v>0</v>
      </c>
      <c r="D199" s="146"/>
      <c r="E199" s="112"/>
      <c r="H199" s="205"/>
      <c r="I199" s="205"/>
      <c r="J199" s="205"/>
      <c r="K199" s="181"/>
      <c r="L199" s="181"/>
      <c r="M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row>
    <row r="200" spans="1:46" s="150" customFormat="1" ht="14.45" hidden="1" customHeight="1" outlineLevel="2">
      <c r="A200" s="144"/>
      <c r="B200" s="144"/>
      <c r="C200" s="534">
        <f t="shared" si="46"/>
        <v>0</v>
      </c>
      <c r="D200" s="146"/>
      <c r="E200" s="112"/>
      <c r="H200" s="205"/>
      <c r="I200" s="205"/>
      <c r="J200" s="205"/>
      <c r="K200" s="181"/>
      <c r="L200" s="181"/>
      <c r="M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row>
    <row r="201" spans="1:46" s="150" customFormat="1" ht="14.45" hidden="1" customHeight="1" outlineLevel="2">
      <c r="A201" s="144"/>
      <c r="B201" s="144"/>
      <c r="C201" s="534">
        <f t="shared" si="46"/>
        <v>0</v>
      </c>
      <c r="D201" s="146"/>
      <c r="E201" s="112"/>
      <c r="H201" s="205"/>
      <c r="I201" s="205"/>
      <c r="J201" s="205"/>
      <c r="K201" s="181"/>
      <c r="L201" s="181"/>
      <c r="M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row>
    <row r="202" spans="1:46" s="150" customFormat="1" ht="14.45" hidden="1" customHeight="1" outlineLevel="2">
      <c r="A202" s="144"/>
      <c r="B202" s="144"/>
      <c r="C202" s="534">
        <f t="shared" si="46"/>
        <v>0</v>
      </c>
      <c r="D202" s="146"/>
      <c r="E202" s="112"/>
      <c r="H202" s="205"/>
      <c r="I202" s="205"/>
      <c r="J202" s="205"/>
      <c r="K202" s="181"/>
      <c r="L202" s="181"/>
      <c r="M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row>
    <row r="203" spans="1:46" s="150" customFormat="1" ht="14.45" hidden="1" customHeight="1" outlineLevel="2">
      <c r="A203" s="366" t="s">
        <v>31</v>
      </c>
      <c r="B203" s="367"/>
      <c r="C203" s="534">
        <f>SUM(C159:C170)</f>
        <v>365</v>
      </c>
      <c r="D203" s="148">
        <f>SUM(D159:D170)</f>
        <v>0</v>
      </c>
      <c r="E203" s="114">
        <f>SUM(E159:E170)</f>
        <v>0</v>
      </c>
      <c r="H203" s="205"/>
      <c r="I203" s="205"/>
      <c r="J203" s="205"/>
      <c r="K203" s="181"/>
      <c r="L203" s="181"/>
      <c r="M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row>
    <row r="204" spans="1:46" s="150" customFormat="1" ht="14.45" hidden="1" customHeight="1" outlineLevel="2" thickBot="1">
      <c r="A204" s="372"/>
      <c r="B204" s="372"/>
      <c r="C204" s="372"/>
      <c r="D204" s="372"/>
      <c r="E204" s="372"/>
      <c r="H204" s="205"/>
      <c r="I204" s="205"/>
      <c r="J204" s="205"/>
      <c r="K204" s="181"/>
      <c r="L204" s="181"/>
      <c r="M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row>
    <row r="205" spans="1:46" s="150" customFormat="1" ht="14.45" hidden="1" customHeight="1" outlineLevel="3" thickBot="1">
      <c r="A205" s="345" t="str">
        <f>"SUPPORTING ANNUAL USE DATA - "&amp;$B$155</f>
        <v>SUPPORTING ANNUAL USE DATA - Purchased Steam</v>
      </c>
      <c r="B205" s="346"/>
      <c r="C205" s="347"/>
      <c r="D205" s="348"/>
      <c r="E205" s="349"/>
      <c r="H205" s="205"/>
      <c r="I205" s="205"/>
      <c r="J205" s="205"/>
      <c r="K205" s="181"/>
      <c r="L205" s="181"/>
      <c r="M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row>
    <row r="206" spans="1:46" s="150" customFormat="1" ht="14.45" hidden="1" customHeight="1" outlineLevel="3">
      <c r="A206" s="4" t="s">
        <v>27</v>
      </c>
      <c r="B206" s="4" t="s">
        <v>28</v>
      </c>
      <c r="C206" s="4" t="s">
        <v>29</v>
      </c>
      <c r="D206" s="4" t="str">
        <f>$B$155&amp;" Use ("&amp;$B$222&amp;")"</f>
        <v>Purchased Steam Use (kgs District Steam)</v>
      </c>
      <c r="E206" s="4" t="str">
        <f>$C$8&amp;" Cost ($)"</f>
        <v>Purchased Steam Cost ($)</v>
      </c>
      <c r="H206" s="205"/>
      <c r="I206" s="205"/>
      <c r="J206" s="205"/>
      <c r="K206" s="181"/>
      <c r="L206" s="181"/>
      <c r="M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row>
    <row r="207" spans="1:46" s="150" customFormat="1" ht="14.45" hidden="1" customHeight="1" outlineLevel="3">
      <c r="A207" s="144"/>
      <c r="B207" s="144"/>
      <c r="C207" s="534">
        <f>B207-A207</f>
        <v>0</v>
      </c>
      <c r="D207" s="146"/>
      <c r="E207" s="112"/>
      <c r="H207" s="205"/>
      <c r="I207" s="205"/>
      <c r="J207" s="205"/>
      <c r="K207" s="181"/>
      <c r="L207" s="181"/>
      <c r="M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row>
    <row r="208" spans="1:46" s="150" customFormat="1" ht="14.45" hidden="1" customHeight="1" outlineLevel="3">
      <c r="A208" s="144"/>
      <c r="B208" s="144"/>
      <c r="C208" s="534">
        <f>B208-A208+IF(A208=B207,0,1)</f>
        <v>0</v>
      </c>
      <c r="D208" s="146"/>
      <c r="E208" s="112"/>
      <c r="H208" s="205"/>
      <c r="I208" s="205"/>
      <c r="J208" s="205"/>
      <c r="K208" s="181"/>
      <c r="L208" s="181"/>
      <c r="M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04"/>
      <c r="AT208" s="204"/>
    </row>
    <row r="209" spans="1:46" s="150" customFormat="1" ht="14.45" hidden="1" customHeight="1" outlineLevel="3">
      <c r="A209" s="144"/>
      <c r="B209" s="144"/>
      <c r="C209" s="534">
        <f t="shared" ref="C209:C218" si="47">B209-A209+IF(A209=B208,0,1)</f>
        <v>0</v>
      </c>
      <c r="D209" s="146"/>
      <c r="E209" s="112"/>
      <c r="H209" s="205"/>
      <c r="I209" s="205"/>
      <c r="J209" s="205"/>
      <c r="K209" s="181"/>
      <c r="L209" s="181"/>
      <c r="M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04"/>
      <c r="AT209" s="204"/>
    </row>
    <row r="210" spans="1:46" s="150" customFormat="1" ht="14.45" hidden="1" customHeight="1" outlineLevel="3">
      <c r="A210" s="144"/>
      <c r="B210" s="144"/>
      <c r="C210" s="534">
        <f t="shared" si="47"/>
        <v>0</v>
      </c>
      <c r="D210" s="146"/>
      <c r="E210" s="112"/>
      <c r="H210" s="205"/>
      <c r="I210" s="205"/>
      <c r="J210" s="205"/>
      <c r="K210" s="181"/>
      <c r="L210" s="181"/>
      <c r="M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row>
    <row r="211" spans="1:46" s="150" customFormat="1" ht="14.45" hidden="1" customHeight="1" outlineLevel="3">
      <c r="A211" s="144"/>
      <c r="B211" s="144"/>
      <c r="C211" s="534">
        <f t="shared" si="47"/>
        <v>0</v>
      </c>
      <c r="D211" s="146"/>
      <c r="E211" s="112"/>
      <c r="H211" s="205"/>
      <c r="I211" s="205"/>
      <c r="J211" s="205"/>
      <c r="K211" s="181"/>
      <c r="L211" s="181"/>
      <c r="M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row>
    <row r="212" spans="1:46" s="150" customFormat="1" ht="14.45" hidden="1" customHeight="1" outlineLevel="3">
      <c r="A212" s="144"/>
      <c r="B212" s="144"/>
      <c r="C212" s="534">
        <f t="shared" si="47"/>
        <v>0</v>
      </c>
      <c r="D212" s="146"/>
      <c r="E212" s="112"/>
      <c r="H212" s="205"/>
      <c r="I212" s="205"/>
      <c r="J212" s="205"/>
      <c r="K212" s="181"/>
      <c r="L212" s="181"/>
      <c r="M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row>
    <row r="213" spans="1:46" s="150" customFormat="1" ht="14.45" hidden="1" customHeight="1" outlineLevel="3">
      <c r="A213" s="144"/>
      <c r="B213" s="144"/>
      <c r="C213" s="534">
        <f t="shared" si="47"/>
        <v>0</v>
      </c>
      <c r="D213" s="146"/>
      <c r="E213" s="112"/>
      <c r="H213" s="205"/>
      <c r="I213" s="205"/>
      <c r="J213" s="205"/>
      <c r="K213" s="181"/>
      <c r="L213" s="181"/>
      <c r="M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row>
    <row r="214" spans="1:46" s="150" customFormat="1" ht="14.45" hidden="1" customHeight="1" outlineLevel="3">
      <c r="A214" s="144"/>
      <c r="B214" s="144"/>
      <c r="C214" s="534">
        <f t="shared" si="47"/>
        <v>0</v>
      </c>
      <c r="D214" s="146"/>
      <c r="E214" s="112"/>
      <c r="H214" s="205"/>
      <c r="I214" s="205"/>
      <c r="J214" s="205"/>
      <c r="K214" s="181"/>
      <c r="L214" s="181"/>
      <c r="M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row>
    <row r="215" spans="1:46" s="150" customFormat="1" ht="14.45" hidden="1" customHeight="1" outlineLevel="3">
      <c r="A215" s="144"/>
      <c r="B215" s="144"/>
      <c r="C215" s="534">
        <f t="shared" si="47"/>
        <v>0</v>
      </c>
      <c r="D215" s="146"/>
      <c r="E215" s="112"/>
      <c r="H215" s="205"/>
      <c r="I215" s="205"/>
      <c r="J215" s="205"/>
      <c r="K215" s="181"/>
      <c r="L215" s="181"/>
      <c r="M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row>
    <row r="216" spans="1:46" s="150" customFormat="1" ht="14.45" hidden="1" customHeight="1" outlineLevel="3">
      <c r="A216" s="144"/>
      <c r="B216" s="144"/>
      <c r="C216" s="534">
        <f t="shared" si="47"/>
        <v>0</v>
      </c>
      <c r="D216" s="146"/>
      <c r="E216" s="112"/>
      <c r="H216" s="205"/>
      <c r="I216" s="205"/>
      <c r="J216" s="205"/>
      <c r="K216" s="181"/>
      <c r="L216" s="181"/>
      <c r="M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row>
    <row r="217" spans="1:46" s="150" customFormat="1" ht="14.45" hidden="1" customHeight="1" outlineLevel="3">
      <c r="A217" s="144"/>
      <c r="B217" s="144"/>
      <c r="C217" s="534">
        <f t="shared" si="47"/>
        <v>0</v>
      </c>
      <c r="D217" s="146"/>
      <c r="E217" s="112"/>
      <c r="H217" s="205"/>
      <c r="I217" s="205"/>
      <c r="J217" s="205"/>
      <c r="K217" s="181"/>
      <c r="L217" s="181"/>
      <c r="M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4"/>
      <c r="AR217" s="204"/>
      <c r="AS217" s="204"/>
      <c r="AT217" s="204"/>
    </row>
    <row r="218" spans="1:46" s="150" customFormat="1" ht="14.45" hidden="1" customHeight="1" outlineLevel="3">
      <c r="A218" s="144"/>
      <c r="B218" s="144"/>
      <c r="C218" s="534">
        <f t="shared" si="47"/>
        <v>0</v>
      </c>
      <c r="D218" s="146"/>
      <c r="E218" s="112"/>
      <c r="H218" s="205"/>
      <c r="I218" s="205"/>
      <c r="J218" s="205"/>
      <c r="K218" s="181"/>
      <c r="L218" s="181"/>
      <c r="M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row>
    <row r="219" spans="1:46" s="150" customFormat="1" ht="14.45" hidden="1" customHeight="1" outlineLevel="3">
      <c r="A219" s="366" t="s">
        <v>31</v>
      </c>
      <c r="B219" s="367"/>
      <c r="C219" s="534">
        <f>SUM(C175:C186)</f>
        <v>0</v>
      </c>
      <c r="D219" s="148">
        <f>SUM(D175:D186)</f>
        <v>0</v>
      </c>
      <c r="E219" s="114">
        <f>SUM(E175:E186)</f>
        <v>0</v>
      </c>
      <c r="H219" s="205"/>
      <c r="I219" s="205"/>
      <c r="J219" s="205"/>
      <c r="K219" s="181"/>
      <c r="L219" s="181"/>
      <c r="M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row>
    <row r="220" spans="1:46" s="150" customFormat="1" ht="14.45" hidden="1" customHeight="1" outlineLevel="2">
      <c r="A220" s="553"/>
      <c r="B220" s="553"/>
      <c r="C220" s="553"/>
      <c r="D220" s="553"/>
      <c r="E220" s="553"/>
      <c r="H220" s="205"/>
      <c r="I220" s="205"/>
      <c r="J220" s="205"/>
      <c r="K220" s="181"/>
      <c r="L220" s="181"/>
      <c r="M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row>
    <row r="221" spans="1:46" s="150" customFormat="1" collapsed="1">
      <c r="A221" s="398" t="s">
        <v>441</v>
      </c>
      <c r="B221" s="400"/>
      <c r="C221" s="47"/>
      <c r="D221" s="402"/>
      <c r="E221" s="34"/>
      <c r="F221" s="282"/>
      <c r="G221" s="282"/>
      <c r="H221" s="282"/>
      <c r="I221" s="205"/>
      <c r="J221" s="205"/>
      <c r="K221" s="204"/>
      <c r="L221" s="204"/>
      <c r="M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row>
    <row r="222" spans="1:46" s="150" customFormat="1" ht="29.45" customHeight="1">
      <c r="A222" s="403" t="s">
        <v>44</v>
      </c>
      <c r="B222" s="407" t="str">
        <f>INDEX(IF(Units="IP",'Drop Down Lists'!$C$2:$C$9,'Drop Down Lists'!$D$2:$D$9),MATCH('All - Metered Energy'!B155,'Drop Down Lists'!$B$2:$B$9,0))</f>
        <v>kgs District Steam</v>
      </c>
      <c r="C222" s="401"/>
      <c r="D222" s="34"/>
      <c r="E222" s="34"/>
      <c r="F222" s="34"/>
      <c r="G222" s="34"/>
      <c r="H222" s="34"/>
      <c r="I222" s="282"/>
      <c r="J222" s="282"/>
      <c r="K222" s="204"/>
      <c r="L222" s="204"/>
      <c r="M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row>
    <row r="223" spans="1:46" s="150" customFormat="1">
      <c r="A223" s="315" t="str">
        <f>IF(Units="IP","kBtu/unit","MJ/unit")</f>
        <v>MJ/unit</v>
      </c>
      <c r="B223" s="718">
        <f>IFERROR(IF(Units="IP",INDEX(EnergyConversionRates,MATCH(B222,EnergyUnits,0)),INDEX(SI_Conversion_Rates,MATCH(B222,SI_Energy_Units,0))),"ss")</f>
        <v>2.7772999999999999</v>
      </c>
      <c r="C223" s="401"/>
      <c r="D223" s="34"/>
      <c r="E223" s="34"/>
      <c r="F223" s="34"/>
      <c r="G223" s="34"/>
      <c r="H223" s="34"/>
      <c r="I223" s="205"/>
      <c r="J223" s="205"/>
      <c r="K223" s="204"/>
      <c r="L223" s="204"/>
      <c r="M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row>
    <row r="224" spans="1:46" s="150" customFormat="1" ht="15" customHeight="1">
      <c r="A224" s="34"/>
      <c r="B224" s="34"/>
      <c r="C224" s="34"/>
      <c r="D224" s="34"/>
      <c r="E224" s="34"/>
      <c r="F224" s="34"/>
      <c r="G224" s="34"/>
      <c r="H224" s="34"/>
      <c r="I224" s="35"/>
      <c r="J224" s="204"/>
      <c r="K224" s="204"/>
      <c r="L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row>
    <row r="225" spans="1:45" s="150" customFormat="1">
      <c r="A225" s="34"/>
      <c r="B225" s="34"/>
      <c r="C225" s="34"/>
      <c r="D225" s="34"/>
      <c r="E225" s="34"/>
      <c r="F225" s="34"/>
      <c r="G225" s="34"/>
      <c r="H225" s="34"/>
      <c r="I225" s="35"/>
      <c r="J225" s="204"/>
      <c r="K225" s="204"/>
      <c r="L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row>
    <row r="226" spans="1:45" s="150" customFormat="1" ht="14.45" customHeight="1">
      <c r="A226" s="755"/>
      <c r="B226" s="755"/>
      <c r="C226" s="755"/>
      <c r="D226" s="755"/>
      <c r="E226" s="755"/>
      <c r="F226" s="755"/>
      <c r="G226" s="755"/>
      <c r="H226" s="755"/>
      <c r="I226" s="35"/>
      <c r="J226" s="204"/>
      <c r="K226" s="204"/>
      <c r="L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row>
    <row r="227" spans="1:45" s="150" customFormat="1">
      <c r="A227" s="755"/>
      <c r="B227" s="755"/>
      <c r="C227" s="755"/>
      <c r="D227" s="755"/>
      <c r="E227" s="755"/>
      <c r="F227" s="755"/>
      <c r="G227" s="755"/>
      <c r="H227" s="755"/>
      <c r="I227" s="35"/>
      <c r="J227" s="204"/>
      <c r="K227" s="204"/>
      <c r="L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c r="AM227" s="204"/>
      <c r="AN227" s="204"/>
      <c r="AO227" s="204"/>
      <c r="AP227" s="204"/>
      <c r="AQ227" s="204"/>
      <c r="AR227" s="204"/>
      <c r="AS227" s="204"/>
    </row>
    <row r="228" spans="1:45">
      <c r="A228" s="755"/>
      <c r="B228" s="755"/>
      <c r="C228" s="755"/>
      <c r="D228" s="755"/>
      <c r="E228" s="755"/>
      <c r="F228" s="755"/>
      <c r="G228" s="755"/>
      <c r="H228" s="755"/>
      <c r="I228" s="35"/>
    </row>
    <row r="229" spans="1:45">
      <c r="A229" s="755"/>
      <c r="B229" s="755"/>
      <c r="C229" s="755"/>
      <c r="D229" s="755"/>
      <c r="E229" s="755"/>
      <c r="F229" s="755"/>
      <c r="G229" s="755"/>
      <c r="H229" s="755"/>
      <c r="I229" s="35"/>
    </row>
    <row r="230" spans="1:45">
      <c r="A230" s="755"/>
      <c r="B230" s="755"/>
      <c r="C230" s="755"/>
      <c r="D230" s="755"/>
      <c r="E230" s="755"/>
      <c r="F230" s="755"/>
      <c r="G230" s="755"/>
      <c r="H230" s="755"/>
      <c r="I230" s="35"/>
    </row>
    <row r="231" spans="1:45">
      <c r="A231" s="34"/>
      <c r="B231" s="34"/>
      <c r="C231" s="34"/>
      <c r="D231" s="34"/>
      <c r="E231" s="34"/>
      <c r="F231" s="34"/>
      <c r="G231" s="34"/>
      <c r="H231" s="34"/>
      <c r="I231" s="35"/>
    </row>
    <row r="232" spans="1:45">
      <c r="A232" s="34"/>
      <c r="B232" s="34"/>
      <c r="C232" s="34"/>
      <c r="D232" s="34"/>
      <c r="E232" s="34"/>
      <c r="F232" s="34"/>
      <c r="G232" s="34"/>
      <c r="H232" s="34"/>
      <c r="I232" s="35"/>
    </row>
    <row r="233" spans="1:45">
      <c r="A233" s="34"/>
      <c r="B233" s="34"/>
      <c r="C233" s="34"/>
      <c r="D233" s="34"/>
      <c r="E233" s="34"/>
      <c r="F233" s="34"/>
      <c r="G233" s="34"/>
      <c r="H233" s="34"/>
      <c r="I233" s="35"/>
    </row>
    <row r="234" spans="1:45">
      <c r="A234" s="34"/>
      <c r="B234" s="34"/>
      <c r="C234" s="34"/>
      <c r="D234" s="34"/>
      <c r="E234" s="34"/>
      <c r="F234" s="34"/>
      <c r="G234" s="34"/>
      <c r="H234" s="34"/>
      <c r="I234" s="35"/>
    </row>
    <row r="235" spans="1:45">
      <c r="A235" s="34"/>
      <c r="B235" s="34"/>
      <c r="C235" s="34"/>
      <c r="D235" s="34"/>
      <c r="E235" s="34"/>
      <c r="F235" s="34"/>
      <c r="G235" s="34"/>
      <c r="H235" s="34"/>
      <c r="I235" s="35"/>
    </row>
    <row r="236" spans="1:45">
      <c r="A236" s="34"/>
      <c r="B236" s="34"/>
      <c r="C236" s="34"/>
      <c r="D236" s="34"/>
      <c r="E236" s="34"/>
      <c r="F236" s="34"/>
      <c r="G236" s="34"/>
      <c r="H236" s="34"/>
      <c r="I236" s="35"/>
    </row>
    <row r="237" spans="1:45">
      <c r="A237" s="34"/>
      <c r="B237" s="34"/>
      <c r="C237" s="34"/>
      <c r="D237" s="34"/>
      <c r="E237" s="34"/>
      <c r="F237" s="34"/>
      <c r="G237" s="34"/>
      <c r="H237" s="34"/>
      <c r="I237" s="35"/>
    </row>
    <row r="238" spans="1:45">
      <c r="A238" s="34"/>
      <c r="B238" s="34"/>
      <c r="C238" s="34"/>
      <c r="D238" s="34"/>
      <c r="E238" s="34"/>
      <c r="F238" s="34"/>
      <c r="G238" s="34"/>
      <c r="H238" s="34"/>
      <c r="I238" s="35"/>
    </row>
    <row r="239" spans="1:45">
      <c r="A239" s="34"/>
      <c r="B239" s="34"/>
      <c r="C239" s="34"/>
      <c r="D239" s="34"/>
      <c r="E239" s="34"/>
      <c r="F239" s="34"/>
      <c r="G239" s="34"/>
      <c r="H239" s="34"/>
      <c r="I239" s="35"/>
    </row>
    <row r="240" spans="1:45">
      <c r="A240" s="34"/>
      <c r="B240" s="34"/>
      <c r="C240" s="34"/>
      <c r="D240" s="34"/>
      <c r="E240" s="34"/>
      <c r="F240" s="34"/>
      <c r="G240" s="34"/>
      <c r="H240" s="34"/>
      <c r="I240" s="35"/>
    </row>
    <row r="241" spans="1:9">
      <c r="A241" s="34"/>
      <c r="B241" s="34"/>
      <c r="C241" s="34"/>
      <c r="D241" s="34"/>
      <c r="E241" s="34"/>
      <c r="F241" s="34"/>
      <c r="G241" s="34"/>
      <c r="H241" s="34"/>
      <c r="I241" s="35"/>
    </row>
    <row r="242" spans="1:9">
      <c r="A242" s="34"/>
      <c r="B242" s="34"/>
      <c r="C242" s="34"/>
      <c r="D242" s="34"/>
      <c r="E242" s="34"/>
      <c r="F242" s="34"/>
      <c r="G242" s="34"/>
      <c r="H242" s="34"/>
      <c r="I242" s="35"/>
    </row>
    <row r="243" spans="1:9">
      <c r="A243" s="34"/>
      <c r="B243" s="34"/>
      <c r="C243" s="34"/>
      <c r="D243" s="34"/>
      <c r="E243" s="34"/>
      <c r="F243" s="34"/>
      <c r="G243" s="34"/>
      <c r="H243" s="34"/>
      <c r="I243" s="35"/>
    </row>
    <row r="244" spans="1:9">
      <c r="A244" s="34"/>
      <c r="B244" s="34"/>
      <c r="C244" s="34"/>
      <c r="D244" s="34"/>
      <c r="E244" s="34"/>
      <c r="F244" s="34"/>
      <c r="G244" s="34"/>
      <c r="H244" s="34"/>
      <c r="I244" s="35"/>
    </row>
    <row r="245" spans="1:9">
      <c r="A245" s="34"/>
      <c r="B245" s="34"/>
      <c r="C245" s="34"/>
      <c r="D245" s="34"/>
      <c r="E245" s="34"/>
      <c r="F245" s="34"/>
      <c r="G245" s="34"/>
      <c r="H245" s="34"/>
      <c r="I245" s="35"/>
    </row>
    <row r="246" spans="1:9">
      <c r="A246" s="34"/>
      <c r="B246" s="34"/>
      <c r="C246" s="34"/>
      <c r="D246" s="34"/>
      <c r="E246" s="34"/>
      <c r="F246" s="34"/>
      <c r="G246" s="34"/>
      <c r="H246" s="34"/>
      <c r="I246" s="35"/>
    </row>
    <row r="247" spans="1:9">
      <c r="A247" s="34"/>
      <c r="B247" s="34"/>
      <c r="C247" s="34"/>
      <c r="D247" s="34"/>
      <c r="E247" s="34"/>
      <c r="F247" s="34"/>
      <c r="G247" s="34"/>
      <c r="H247" s="34"/>
      <c r="I247" s="35"/>
    </row>
    <row r="248" spans="1:9">
      <c r="A248" s="34"/>
      <c r="B248" s="34"/>
      <c r="C248" s="34"/>
      <c r="D248" s="34"/>
      <c r="E248" s="34"/>
      <c r="F248" s="34"/>
      <c r="G248" s="34"/>
      <c r="H248" s="34"/>
      <c r="I248" s="35"/>
    </row>
    <row r="249" spans="1:9">
      <c r="A249" s="34"/>
      <c r="B249" s="34"/>
      <c r="C249" s="34"/>
      <c r="D249" s="34"/>
      <c r="E249" s="34"/>
      <c r="F249" s="34"/>
      <c r="G249" s="34"/>
      <c r="H249" s="34"/>
      <c r="I249" s="35"/>
    </row>
    <row r="250" spans="1:9">
      <c r="A250" s="34"/>
      <c r="B250" s="34"/>
      <c r="C250" s="34"/>
      <c r="D250" s="34"/>
      <c r="E250" s="34"/>
      <c r="F250" s="34"/>
      <c r="G250" s="34"/>
      <c r="H250" s="34"/>
      <c r="I250" s="35"/>
    </row>
    <row r="251" spans="1:9">
      <c r="A251" s="34"/>
      <c r="B251" s="34"/>
      <c r="C251" s="34"/>
      <c r="D251" s="34"/>
      <c r="E251" s="34"/>
      <c r="F251" s="34"/>
      <c r="G251" s="34"/>
      <c r="H251" s="34"/>
      <c r="I251" s="35"/>
    </row>
    <row r="252" spans="1:9">
      <c r="A252" s="34"/>
      <c r="B252" s="34"/>
      <c r="C252" s="34"/>
      <c r="D252" s="34"/>
      <c r="E252" s="34"/>
      <c r="F252" s="34"/>
      <c r="G252" s="34"/>
      <c r="H252" s="34"/>
      <c r="I252" s="35"/>
    </row>
    <row r="253" spans="1:9">
      <c r="A253" s="34"/>
      <c r="B253" s="34"/>
      <c r="C253" s="34"/>
      <c r="D253" s="34"/>
      <c r="E253" s="34"/>
      <c r="F253" s="34"/>
      <c r="G253" s="34"/>
      <c r="H253" s="34"/>
      <c r="I253" s="35"/>
    </row>
    <row r="254" spans="1:9">
      <c r="A254" s="34"/>
      <c r="B254" s="34"/>
      <c r="C254" s="34"/>
      <c r="D254" s="34"/>
      <c r="E254" s="34"/>
      <c r="F254" s="34"/>
      <c r="G254" s="34"/>
      <c r="H254" s="34"/>
      <c r="I254" s="35"/>
    </row>
    <row r="255" spans="1:9">
      <c r="A255" s="34"/>
      <c r="B255" s="34"/>
      <c r="C255" s="34"/>
      <c r="D255" s="34"/>
      <c r="E255" s="34"/>
      <c r="F255" s="34"/>
      <c r="G255" s="34"/>
      <c r="H255" s="34"/>
      <c r="I255" s="35"/>
    </row>
    <row r="256" spans="1:9">
      <c r="A256" s="34"/>
      <c r="B256" s="34"/>
      <c r="C256" s="34"/>
      <c r="D256" s="34"/>
      <c r="E256" s="34"/>
      <c r="F256" s="34"/>
      <c r="G256" s="34"/>
      <c r="H256" s="34"/>
      <c r="I256" s="35"/>
    </row>
    <row r="257" spans="1:9">
      <c r="A257" s="34"/>
      <c r="B257" s="34"/>
      <c r="C257" s="34"/>
      <c r="D257" s="34"/>
      <c r="E257" s="34"/>
      <c r="F257" s="34"/>
      <c r="G257" s="34"/>
      <c r="H257" s="34"/>
      <c r="I257" s="35"/>
    </row>
    <row r="258" spans="1:9">
      <c r="A258" s="34"/>
      <c r="B258" s="34"/>
      <c r="C258" s="34"/>
      <c r="D258" s="34"/>
      <c r="E258" s="34"/>
      <c r="F258" s="34"/>
      <c r="G258" s="34"/>
      <c r="H258" s="34"/>
      <c r="I258" s="35"/>
    </row>
    <row r="259" spans="1:9">
      <c r="A259" s="34"/>
      <c r="B259" s="34"/>
      <c r="C259" s="34"/>
      <c r="D259" s="34"/>
      <c r="E259" s="34"/>
      <c r="F259" s="34"/>
      <c r="G259" s="34"/>
      <c r="H259" s="34"/>
      <c r="I259" s="35"/>
    </row>
    <row r="260" spans="1:9">
      <c r="A260" s="34"/>
      <c r="B260" s="34"/>
      <c r="C260" s="34"/>
      <c r="D260" s="34"/>
      <c r="E260" s="34"/>
      <c r="F260" s="34"/>
      <c r="G260" s="34"/>
      <c r="H260" s="34"/>
      <c r="I260" s="35"/>
    </row>
    <row r="261" spans="1:9">
      <c r="A261" s="34"/>
      <c r="B261" s="34"/>
      <c r="C261" s="34"/>
      <c r="D261" s="34"/>
      <c r="E261" s="34"/>
      <c r="F261" s="34"/>
      <c r="G261" s="34"/>
      <c r="H261" s="34"/>
      <c r="I261" s="35"/>
    </row>
    <row r="262" spans="1:9">
      <c r="A262" s="34"/>
      <c r="B262" s="34"/>
      <c r="C262" s="34"/>
      <c r="D262" s="34"/>
      <c r="E262" s="34"/>
      <c r="F262" s="34"/>
      <c r="G262" s="34"/>
      <c r="H262" s="34"/>
      <c r="I262" s="35"/>
    </row>
    <row r="263" spans="1:9">
      <c r="A263" s="34"/>
      <c r="B263" s="34"/>
      <c r="C263" s="34"/>
      <c r="D263" s="34"/>
      <c r="E263" s="34"/>
      <c r="F263" s="34"/>
      <c r="G263" s="34"/>
      <c r="H263" s="34"/>
      <c r="I263" s="35"/>
    </row>
    <row r="264" spans="1:9">
      <c r="A264" s="34"/>
      <c r="B264" s="34"/>
      <c r="C264" s="34"/>
      <c r="D264" s="34"/>
      <c r="E264" s="34"/>
      <c r="F264" s="34"/>
      <c r="G264" s="34"/>
      <c r="H264" s="34"/>
      <c r="I264" s="35"/>
    </row>
    <row r="265" spans="1:9">
      <c r="A265" s="34"/>
      <c r="B265" s="34"/>
      <c r="C265" s="34"/>
      <c r="D265" s="34"/>
      <c r="E265" s="34"/>
      <c r="F265" s="34"/>
      <c r="G265" s="34"/>
      <c r="H265" s="34"/>
      <c r="I265" s="35"/>
    </row>
    <row r="266" spans="1:9">
      <c r="A266" s="34"/>
      <c r="B266" s="34"/>
      <c r="C266" s="34"/>
      <c r="D266" s="34"/>
      <c r="E266" s="34"/>
      <c r="F266" s="34"/>
      <c r="G266" s="34"/>
      <c r="H266" s="34"/>
      <c r="I266" s="35"/>
    </row>
    <row r="267" spans="1:9">
      <c r="A267" s="34"/>
      <c r="B267" s="34"/>
      <c r="C267" s="34"/>
      <c r="D267" s="34"/>
      <c r="E267" s="34"/>
      <c r="F267" s="34"/>
      <c r="G267" s="34"/>
      <c r="H267" s="34"/>
      <c r="I267" s="35"/>
    </row>
    <row r="268" spans="1:9">
      <c r="A268" s="34"/>
      <c r="B268" s="34"/>
      <c r="C268" s="34"/>
      <c r="D268" s="34"/>
      <c r="E268" s="34"/>
      <c r="F268" s="34"/>
      <c r="G268" s="34"/>
      <c r="H268" s="34"/>
      <c r="I268" s="35"/>
    </row>
    <row r="269" spans="1:9">
      <c r="A269" s="34"/>
      <c r="B269" s="34"/>
      <c r="C269" s="34"/>
      <c r="D269" s="34"/>
      <c r="E269" s="34"/>
      <c r="F269" s="34"/>
      <c r="G269" s="34"/>
      <c r="H269" s="34"/>
      <c r="I269" s="35"/>
    </row>
    <row r="270" spans="1:9">
      <c r="A270" s="205"/>
      <c r="B270" s="205"/>
      <c r="C270" s="205"/>
      <c r="D270" s="205"/>
      <c r="E270" s="205"/>
      <c r="F270" s="205"/>
      <c r="G270" s="205"/>
      <c r="H270" s="205"/>
      <c r="I270" s="35"/>
    </row>
    <row r="271" spans="1:9">
      <c r="I271" s="35"/>
    </row>
    <row r="272" spans="1:9">
      <c r="I272" s="205"/>
    </row>
  </sheetData>
  <dataConsolidate/>
  <mergeCells count="28">
    <mergeCell ref="J3:O5"/>
    <mergeCell ref="J6:O8"/>
    <mergeCell ref="I16:P17"/>
    <mergeCell ref="I88:Q91"/>
    <mergeCell ref="A16:A17"/>
    <mergeCell ref="B16:B17"/>
    <mergeCell ref="I84:Q87"/>
    <mergeCell ref="B155:B156"/>
    <mergeCell ref="B85:B86"/>
    <mergeCell ref="A85:A86"/>
    <mergeCell ref="A32:B32"/>
    <mergeCell ref="A101:B101"/>
    <mergeCell ref="A226:H230"/>
    <mergeCell ref="A12:G15"/>
    <mergeCell ref="C3:E3"/>
    <mergeCell ref="C4:E4"/>
    <mergeCell ref="C8:E8"/>
    <mergeCell ref="A3:B3"/>
    <mergeCell ref="A4:B4"/>
    <mergeCell ref="C6:E6"/>
    <mergeCell ref="C7:E7"/>
    <mergeCell ref="A5:B5"/>
    <mergeCell ref="C5:E5"/>
    <mergeCell ref="A6:B6"/>
    <mergeCell ref="A7:B7"/>
    <mergeCell ref="A8:B8"/>
    <mergeCell ref="A171:B171"/>
    <mergeCell ref="A155:A156"/>
  </mergeCells>
  <conditionalFormatting sqref="G20:G32 G36:G48 G52:G65">
    <cfRule type="cellIs" dxfId="18" priority="2" operator="greaterThan">
      <formula>1</formula>
    </cfRule>
  </conditionalFormatting>
  <conditionalFormatting sqref="G68:G80">
    <cfRule type="cellIs" dxfId="17" priority="1" operator="greaterThan">
      <formula>1</formula>
    </cfRule>
  </conditionalFormatting>
  <pageMargins left="0.7" right="0.7" top="0.75" bottom="0.75" header="0.3" footer="0.3"/>
  <pageSetup fitToHeight="0" orientation="portrait" r:id="rId1"/>
  <rowBreaks count="2" manualBreakCount="2">
    <brk id="84" max="7" man="1"/>
    <brk id="154" max="7" man="1"/>
  </rowBreak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'Drop Down Lists'!$B$2:$B$12</xm:f>
          </x14:formula1>
          <xm:sqref>C6:E8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O114"/>
  <sheetViews>
    <sheetView showGridLines="0" zoomScaleNormal="100" zoomScaleSheetLayoutView="115" workbookViewId="0"/>
  </sheetViews>
  <sheetFormatPr defaultColWidth="8.85546875" defaultRowHeight="15"/>
  <cols>
    <col min="2" max="2" width="13.140625" customWidth="1"/>
    <col min="3" max="3" width="13.140625" style="204" customWidth="1"/>
    <col min="4" max="5" width="13.140625" customWidth="1"/>
    <col min="6" max="6" width="2.140625" customWidth="1"/>
    <col min="7" max="7" width="10" bestFit="1" customWidth="1"/>
    <col min="8" max="8" width="6.140625" customWidth="1"/>
    <col min="9" max="9" width="7.28515625" customWidth="1"/>
    <col min="10" max="10" width="5.85546875" customWidth="1"/>
    <col min="11" max="11" width="7" customWidth="1"/>
    <col min="12" max="12" width="6.85546875" customWidth="1"/>
    <col min="13" max="13" width="6.28515625" customWidth="1"/>
    <col min="14" max="14" width="6.42578125" customWidth="1"/>
    <col min="15" max="15" width="13.140625" customWidth="1"/>
    <col min="16" max="16" width="16.28515625" customWidth="1"/>
    <col min="17" max="17" width="6" customWidth="1"/>
    <col min="18" max="18" width="5.85546875" customWidth="1"/>
    <col min="19" max="19" width="23.140625" customWidth="1"/>
    <col min="20" max="20" width="12.42578125" customWidth="1"/>
    <col min="21" max="21" width="20.85546875" customWidth="1"/>
    <col min="22" max="22" width="18.7109375" customWidth="1"/>
    <col min="23" max="23" width="17.42578125" customWidth="1"/>
    <col min="24" max="24" width="10.140625" customWidth="1"/>
    <col min="25" max="25" width="11" customWidth="1"/>
    <col min="26" max="26" width="7.28515625" customWidth="1"/>
    <col min="27" max="27" width="7.42578125" customWidth="1"/>
    <col min="28" max="28" width="4.85546875" customWidth="1"/>
    <col min="29" max="29" width="7.7109375" customWidth="1"/>
    <col min="30" max="30" width="8.140625" customWidth="1"/>
    <col min="31" max="31" width="7" customWidth="1"/>
    <col min="32" max="32" width="10.28515625" customWidth="1"/>
    <col min="33" max="33" width="10" customWidth="1"/>
    <col min="34" max="34" width="13.42578125" customWidth="1"/>
    <col min="35" max="35" width="9.42578125" customWidth="1"/>
    <col min="36" max="36" width="12.42578125" customWidth="1"/>
    <col min="37" max="37" width="11.140625" customWidth="1"/>
    <col min="38" max="38" width="12.42578125" customWidth="1"/>
    <col min="39" max="39" width="11.85546875" customWidth="1"/>
    <col min="40" max="40" width="7.85546875" customWidth="1"/>
    <col min="41" max="41" width="2" customWidth="1"/>
    <col min="42" max="42" width="8.28515625" customWidth="1"/>
    <col min="43" max="43" width="8.7109375" customWidth="1"/>
    <col min="44" max="44" width="10.42578125" customWidth="1"/>
    <col min="45" max="45" width="2.140625" customWidth="1"/>
    <col min="46" max="46" width="8.42578125" customWidth="1"/>
    <col min="47" max="48" width="11.42578125" customWidth="1"/>
    <col min="49" max="49" width="1.85546875" customWidth="1"/>
    <col min="50" max="50" width="7.140625" customWidth="1"/>
    <col min="51" max="51" width="9.42578125" customWidth="1"/>
    <col min="52" max="53" width="8.28515625" customWidth="1"/>
    <col min="54" max="56" width="8.42578125" customWidth="1"/>
    <col min="57" max="57" width="9.28515625" customWidth="1"/>
    <col min="58" max="58" width="5" customWidth="1"/>
    <col min="64" max="64" width="11.28515625" customWidth="1"/>
  </cols>
  <sheetData>
    <row r="1" spans="1:19" s="92" customFormat="1" ht="18.75">
      <c r="A1" s="109" t="s">
        <v>578</v>
      </c>
      <c r="B1" s="109"/>
      <c r="C1" s="193"/>
      <c r="D1" s="109"/>
      <c r="E1" s="476"/>
      <c r="F1" s="476"/>
      <c r="G1" s="476"/>
      <c r="H1" s="2"/>
      <c r="I1" s="2"/>
      <c r="J1" s="2"/>
      <c r="K1" s="2"/>
      <c r="L1" s="2"/>
      <c r="M1" s="2"/>
      <c r="N1" s="2"/>
      <c r="O1" s="2"/>
      <c r="P1" s="2"/>
      <c r="Q1" s="2"/>
      <c r="R1" s="2"/>
      <c r="S1" s="2"/>
    </row>
    <row r="2" spans="1:19" ht="14.25" customHeight="1">
      <c r="A2" s="2"/>
      <c r="B2" s="2"/>
      <c r="C2" s="152" t="s">
        <v>404</v>
      </c>
      <c r="D2" s="519" t="s">
        <v>332</v>
      </c>
      <c r="E2" s="182"/>
      <c r="F2" s="2"/>
      <c r="G2" s="2"/>
      <c r="H2" s="2"/>
      <c r="I2" s="2"/>
      <c r="J2" s="2"/>
      <c r="K2" s="2"/>
      <c r="L2" s="2"/>
      <c r="M2" s="2"/>
      <c r="N2" s="2"/>
      <c r="O2" s="1"/>
      <c r="P2" s="1"/>
      <c r="Q2" s="1"/>
      <c r="R2" s="1"/>
      <c r="S2" s="1"/>
    </row>
    <row r="3" spans="1:19" s="204" customFormat="1">
      <c r="A3" s="182"/>
      <c r="B3" s="182"/>
      <c r="C3" s="152" t="s">
        <v>44</v>
      </c>
      <c r="D3" s="794" t="s">
        <v>345</v>
      </c>
      <c r="E3" s="795"/>
      <c r="F3" s="182"/>
      <c r="G3" s="182"/>
      <c r="H3" s="182"/>
      <c r="I3" s="182"/>
      <c r="J3" s="182"/>
      <c r="K3" s="182"/>
      <c r="L3" s="182"/>
      <c r="M3" s="182"/>
      <c r="N3" s="182"/>
      <c r="O3" s="181"/>
      <c r="P3" s="181"/>
      <c r="Q3" s="181"/>
      <c r="R3" s="181"/>
      <c r="S3" s="181"/>
    </row>
    <row r="4" spans="1:19" s="204" customFormat="1" ht="14.25" customHeight="1">
      <c r="A4" s="182"/>
      <c r="B4" s="182"/>
      <c r="C4" s="152" t="str">
        <f>"Conversion to "&amp;IF(Units="IP","kBTU","MJ")</f>
        <v>Conversion to MJ</v>
      </c>
      <c r="D4" s="520" t="str">
        <f>IFERROR(INDEX(EnergyConversionRates,MATCH(D3,EnergyUnits,0)),"")</f>
        <v/>
      </c>
      <c r="F4" s="182"/>
      <c r="G4" s="182"/>
      <c r="H4" s="182"/>
      <c r="I4" s="182"/>
      <c r="J4" s="182"/>
      <c r="K4" s="182"/>
      <c r="L4" s="182"/>
      <c r="M4" s="182"/>
      <c r="N4" s="182"/>
      <c r="O4" s="181"/>
      <c r="P4" s="181"/>
      <c r="Q4" s="181"/>
      <c r="R4" s="181"/>
      <c r="S4" s="181"/>
    </row>
    <row r="5" spans="1:19" s="204" customFormat="1" ht="14.25" customHeight="1">
      <c r="A5" s="182"/>
      <c r="B5" s="182"/>
      <c r="C5" s="182"/>
      <c r="D5" s="152"/>
      <c r="E5" s="182"/>
      <c r="F5" s="182"/>
      <c r="G5" s="182"/>
      <c r="H5" s="182"/>
      <c r="I5" s="182"/>
      <c r="J5" s="182"/>
      <c r="K5" s="182"/>
      <c r="L5" s="182"/>
      <c r="M5" s="182"/>
      <c r="N5" s="182"/>
      <c r="O5" s="181"/>
      <c r="P5" s="181"/>
      <c r="Q5" s="181"/>
      <c r="R5" s="181"/>
      <c r="S5" s="181"/>
    </row>
    <row r="6" spans="1:19" s="118" customFormat="1" ht="48" customHeight="1">
      <c r="B6" s="119" t="s">
        <v>36</v>
      </c>
      <c r="C6" s="119" t="str">
        <f>D2&amp;" "&amp;$D$3</f>
        <v>Coal short ton (coal)</v>
      </c>
      <c r="D6" s="119" t="str">
        <f>D2&amp;" "&amp;IF(Units="IP","kBTU","MJ")</f>
        <v>Coal MJ</v>
      </c>
      <c r="E6" s="119" t="str">
        <f>D2&amp;" Cost ($)"</f>
        <v>Coal Cost ($)</v>
      </c>
      <c r="F6" s="3"/>
      <c r="O6" s="3"/>
      <c r="P6" s="3"/>
      <c r="Q6" s="3"/>
      <c r="R6" s="3"/>
      <c r="S6" s="3"/>
    </row>
    <row r="7" spans="1:19" ht="15.75" customHeight="1">
      <c r="B7" s="144"/>
      <c r="C7" s="409"/>
      <c r="D7" s="410" t="str">
        <f t="shared" ref="D7:D24" si="0">IF(C7="","",C7*$D$4)</f>
        <v/>
      </c>
      <c r="E7" s="411"/>
      <c r="F7" s="1"/>
      <c r="G7" s="116" t="s">
        <v>32</v>
      </c>
      <c r="O7" s="1"/>
      <c r="P7" s="1"/>
      <c r="Q7" s="1"/>
      <c r="R7" s="1"/>
      <c r="S7" s="1"/>
    </row>
    <row r="8" spans="1:19" ht="15.75" customHeight="1">
      <c r="B8" s="144"/>
      <c r="C8" s="409"/>
      <c r="D8" s="410" t="str">
        <f t="shared" si="0"/>
        <v/>
      </c>
      <c r="E8" s="411"/>
      <c r="F8" s="1"/>
      <c r="G8" s="115" t="s">
        <v>33</v>
      </c>
      <c r="O8" s="1"/>
      <c r="P8" s="1"/>
      <c r="Q8" s="1"/>
      <c r="R8" s="1"/>
      <c r="S8" s="1"/>
    </row>
    <row r="9" spans="1:19" ht="15" customHeight="1">
      <c r="B9" s="144"/>
      <c r="C9" s="409"/>
      <c r="D9" s="410" t="str">
        <f t="shared" si="0"/>
        <v/>
      </c>
      <c r="E9" s="411"/>
      <c r="F9" s="1"/>
      <c r="O9" s="1"/>
      <c r="P9" s="1"/>
      <c r="Q9" s="1"/>
      <c r="R9" s="1"/>
      <c r="S9" s="1"/>
    </row>
    <row r="10" spans="1:19" ht="15.75" customHeight="1">
      <c r="B10" s="144"/>
      <c r="C10" s="409"/>
      <c r="D10" s="410" t="str">
        <f t="shared" si="0"/>
        <v/>
      </c>
      <c r="E10" s="411"/>
      <c r="F10" s="1"/>
      <c r="O10" s="1"/>
      <c r="P10" s="1"/>
      <c r="Q10" s="1"/>
      <c r="R10" s="1"/>
      <c r="S10" s="1"/>
    </row>
    <row r="11" spans="1:19" ht="15" customHeight="1">
      <c r="B11" s="144"/>
      <c r="C11" s="409"/>
      <c r="D11" s="410" t="str">
        <f t="shared" si="0"/>
        <v/>
      </c>
      <c r="E11" s="411"/>
      <c r="F11" s="1"/>
      <c r="O11" s="1"/>
      <c r="P11" s="1"/>
      <c r="Q11" s="1"/>
    </row>
    <row r="12" spans="1:19" ht="15.75" customHeight="1">
      <c r="B12" s="144"/>
      <c r="C12" s="409"/>
      <c r="D12" s="410" t="str">
        <f t="shared" si="0"/>
        <v/>
      </c>
      <c r="E12" s="411"/>
      <c r="F12" s="1"/>
      <c r="O12" s="1"/>
      <c r="P12" s="1"/>
      <c r="Q12" s="1"/>
    </row>
    <row r="13" spans="1:19" ht="17.25" customHeight="1">
      <c r="B13" s="144"/>
      <c r="C13" s="409"/>
      <c r="D13" s="410" t="str">
        <f t="shared" si="0"/>
        <v/>
      </c>
      <c r="E13" s="411"/>
      <c r="F13" s="1"/>
      <c r="O13" s="1"/>
      <c r="P13" s="1"/>
      <c r="Q13" s="1"/>
    </row>
    <row r="14" spans="1:19">
      <c r="B14" s="144"/>
      <c r="C14" s="409"/>
      <c r="D14" s="410" t="str">
        <f t="shared" si="0"/>
        <v/>
      </c>
      <c r="E14" s="411"/>
      <c r="F14" s="1"/>
      <c r="O14" s="1"/>
      <c r="P14" s="1"/>
      <c r="Q14" s="1"/>
    </row>
    <row r="15" spans="1:19">
      <c r="B15" s="144"/>
      <c r="C15" s="409"/>
      <c r="D15" s="410" t="str">
        <f t="shared" si="0"/>
        <v/>
      </c>
      <c r="E15" s="411"/>
      <c r="F15" s="1"/>
      <c r="O15" s="1"/>
      <c r="P15" s="1"/>
      <c r="Q15" s="1"/>
    </row>
    <row r="16" spans="1:19" ht="15.75" customHeight="1">
      <c r="B16" s="144"/>
      <c r="C16" s="409"/>
      <c r="D16" s="410" t="str">
        <f t="shared" si="0"/>
        <v/>
      </c>
      <c r="E16" s="411"/>
      <c r="F16" s="1"/>
      <c r="O16" s="1"/>
      <c r="P16" s="1"/>
      <c r="Q16" s="1"/>
      <c r="R16" s="1"/>
      <c r="S16" s="1"/>
    </row>
    <row r="17" spans="1:19" ht="17.25" customHeight="1">
      <c r="B17" s="144"/>
      <c r="C17" s="409"/>
      <c r="D17" s="410" t="str">
        <f t="shared" si="0"/>
        <v/>
      </c>
      <c r="E17" s="411"/>
      <c r="F17" s="1"/>
      <c r="O17" s="1"/>
      <c r="P17" s="1"/>
      <c r="Q17" s="1"/>
      <c r="R17" s="1"/>
      <c r="S17" s="1"/>
    </row>
    <row r="18" spans="1:19" ht="15.75" customHeight="1">
      <c r="B18" s="144"/>
      <c r="C18" s="409"/>
      <c r="D18" s="410" t="str">
        <f t="shared" si="0"/>
        <v/>
      </c>
      <c r="E18" s="411"/>
      <c r="F18" s="1"/>
      <c r="G18" s="1"/>
      <c r="H18" s="1"/>
      <c r="I18" s="1"/>
      <c r="J18" s="1"/>
      <c r="K18" s="1"/>
      <c r="L18" s="1"/>
      <c r="M18" s="1"/>
      <c r="N18" s="1"/>
      <c r="O18" s="1"/>
      <c r="P18" s="1"/>
      <c r="Q18" s="1"/>
      <c r="R18" s="1"/>
      <c r="S18" s="1"/>
    </row>
    <row r="19" spans="1:19" ht="15.75" customHeight="1">
      <c r="B19" s="144"/>
      <c r="C19" s="409"/>
      <c r="D19" s="571" t="str">
        <f t="shared" si="0"/>
        <v/>
      </c>
      <c r="E19" s="411"/>
      <c r="F19" s="1"/>
      <c r="G19" s="1"/>
      <c r="H19" s="1"/>
      <c r="I19" s="1"/>
      <c r="J19" s="1"/>
      <c r="K19" s="1"/>
      <c r="L19" s="1"/>
      <c r="M19" s="1"/>
      <c r="N19" s="1"/>
      <c r="O19" s="1"/>
      <c r="P19" s="1"/>
      <c r="Q19" s="1"/>
      <c r="R19" s="1"/>
      <c r="S19" s="1"/>
    </row>
    <row r="20" spans="1:19" ht="15.75" customHeight="1">
      <c r="B20" s="144"/>
      <c r="C20" s="409"/>
      <c r="D20" s="410" t="str">
        <f t="shared" si="0"/>
        <v/>
      </c>
      <c r="E20" s="411"/>
      <c r="F20" s="1"/>
      <c r="G20" s="1"/>
      <c r="H20" s="1"/>
      <c r="I20" s="1"/>
      <c r="J20" s="1"/>
      <c r="K20" s="1"/>
      <c r="L20" s="715"/>
      <c r="M20" s="1"/>
      <c r="N20" s="1"/>
      <c r="O20" s="1"/>
      <c r="P20" s="1"/>
      <c r="Q20" s="1"/>
      <c r="R20" s="1"/>
      <c r="S20" s="1"/>
    </row>
    <row r="21" spans="1:19" ht="15" customHeight="1">
      <c r="B21" s="144"/>
      <c r="C21" s="409"/>
      <c r="D21" s="410" t="str">
        <f t="shared" si="0"/>
        <v/>
      </c>
      <c r="E21" s="411"/>
      <c r="F21" s="1"/>
      <c r="G21" s="1"/>
      <c r="H21" s="1"/>
      <c r="I21" s="1"/>
      <c r="J21" s="1"/>
      <c r="K21" s="1"/>
      <c r="L21" s="1"/>
      <c r="M21" s="1"/>
      <c r="N21" s="1"/>
      <c r="O21" s="1"/>
      <c r="P21" s="1"/>
      <c r="Q21" s="1"/>
      <c r="R21" s="1"/>
      <c r="S21" s="1"/>
    </row>
    <row r="22" spans="1:19">
      <c r="B22" s="144"/>
      <c r="C22" s="409"/>
      <c r="D22" s="410" t="str">
        <f t="shared" si="0"/>
        <v/>
      </c>
      <c r="E22" s="411"/>
      <c r="F22" s="1"/>
      <c r="G22" s="1"/>
      <c r="H22" s="1"/>
      <c r="I22" s="1"/>
      <c r="J22" s="1"/>
      <c r="K22" s="1"/>
      <c r="L22" s="1"/>
      <c r="M22" s="1"/>
      <c r="N22" s="1"/>
      <c r="O22" s="1"/>
      <c r="P22" s="1"/>
      <c r="Q22" s="1"/>
      <c r="R22" s="1"/>
      <c r="S22" s="1"/>
    </row>
    <row r="23" spans="1:19" ht="15" customHeight="1">
      <c r="B23" s="144"/>
      <c r="C23" s="409"/>
      <c r="D23" s="410" t="str">
        <f t="shared" si="0"/>
        <v/>
      </c>
      <c r="E23" s="411"/>
      <c r="F23" s="1"/>
      <c r="G23" s="1"/>
      <c r="H23" s="1"/>
      <c r="I23" s="1"/>
      <c r="J23" s="1"/>
      <c r="K23" s="1"/>
      <c r="L23" s="1"/>
      <c r="M23" s="1"/>
      <c r="N23" s="1"/>
      <c r="O23" s="1"/>
      <c r="P23" s="1"/>
      <c r="Q23" s="1"/>
      <c r="R23" s="1"/>
      <c r="S23" s="1"/>
    </row>
    <row r="24" spans="1:19">
      <c r="B24" s="144"/>
      <c r="C24" s="568"/>
      <c r="D24" s="410" t="str">
        <f t="shared" si="0"/>
        <v/>
      </c>
      <c r="E24" s="411"/>
      <c r="F24" s="1"/>
      <c r="G24" s="1"/>
      <c r="H24" s="1"/>
      <c r="I24" s="1"/>
      <c r="J24" s="1"/>
      <c r="K24" s="1"/>
      <c r="L24" s="1"/>
      <c r="M24" s="1"/>
      <c r="N24" s="1"/>
      <c r="O24" s="1"/>
      <c r="P24" s="1"/>
      <c r="Q24" s="1"/>
      <c r="R24" s="1"/>
      <c r="S24" s="1"/>
    </row>
    <row r="25" spans="1:19" ht="15.75" customHeight="1">
      <c r="B25" s="129"/>
      <c r="C25" s="129"/>
      <c r="D25" s="412"/>
      <c r="E25" s="413"/>
      <c r="F25" s="1"/>
      <c r="G25" s="8"/>
      <c r="H25" s="1"/>
      <c r="I25" s="1"/>
      <c r="J25" s="1"/>
      <c r="K25" s="1"/>
      <c r="L25" s="1"/>
      <c r="M25" s="1"/>
      <c r="N25" s="1"/>
      <c r="O25" s="1"/>
      <c r="P25" s="1"/>
      <c r="Q25" s="1"/>
      <c r="R25" s="1"/>
      <c r="S25" s="1"/>
    </row>
    <row r="26" spans="1:19" s="204" customFormat="1" ht="15.75" customHeight="1">
      <c r="B26" s="129"/>
      <c r="C26" s="129"/>
      <c r="D26" s="412"/>
      <c r="E26" s="413"/>
      <c r="F26" s="181"/>
      <c r="G26" s="8"/>
      <c r="H26" s="181"/>
      <c r="I26" s="181"/>
      <c r="J26" s="181"/>
      <c r="K26" s="181"/>
      <c r="L26" s="181"/>
      <c r="M26" s="181"/>
      <c r="N26" s="181"/>
      <c r="O26" s="181"/>
      <c r="P26" s="181"/>
      <c r="Q26" s="181"/>
      <c r="R26" s="181"/>
      <c r="S26" s="181"/>
    </row>
    <row r="27" spans="1:19" s="204" customFormat="1" ht="15.75" customHeight="1">
      <c r="A27" s="118" t="s">
        <v>591</v>
      </c>
      <c r="B27" s="129"/>
      <c r="C27" s="129"/>
      <c r="D27" s="412"/>
      <c r="E27" s="413"/>
      <c r="F27" s="181"/>
      <c r="G27" s="8"/>
      <c r="H27" s="181"/>
      <c r="I27" s="181"/>
      <c r="J27" s="181"/>
      <c r="K27" s="181"/>
      <c r="L27" s="181"/>
      <c r="M27" s="181"/>
      <c r="N27" s="181"/>
      <c r="O27" s="181"/>
      <c r="P27" s="181"/>
      <c r="Q27" s="181"/>
      <c r="R27" s="181"/>
      <c r="S27" s="181"/>
    </row>
    <row r="28" spans="1:19" s="204" customFormat="1" ht="15.75" customHeight="1">
      <c r="A28" s="576" t="s">
        <v>595</v>
      </c>
      <c r="B28" s="559"/>
      <c r="C28" s="569"/>
      <c r="D28" s="567" t="str">
        <f>D3</f>
        <v>short ton (coal)</v>
      </c>
      <c r="E28" s="15"/>
      <c r="F28" s="181"/>
      <c r="G28" s="8"/>
      <c r="H28" s="181"/>
      <c r="I28" s="181"/>
      <c r="J28" s="181"/>
      <c r="K28" s="181"/>
      <c r="L28" s="181"/>
      <c r="M28" s="181"/>
      <c r="N28" s="181"/>
      <c r="O28" s="181"/>
      <c r="P28" s="181"/>
      <c r="Q28" s="181"/>
      <c r="R28" s="181"/>
      <c r="S28" s="181"/>
    </row>
    <row r="29" spans="1:19" ht="15" customHeight="1">
      <c r="A29" s="576" t="s">
        <v>592</v>
      </c>
      <c r="B29" s="577"/>
      <c r="C29" s="572" t="str">
        <f>IF(C28="","",C28*$D$4)</f>
        <v/>
      </c>
      <c r="D29" s="570" t="s">
        <v>405</v>
      </c>
      <c r="E29" s="413"/>
      <c r="F29" s="1"/>
      <c r="G29" s="1"/>
      <c r="H29" s="1"/>
      <c r="I29" s="1"/>
      <c r="J29" s="1"/>
      <c r="K29" s="1"/>
      <c r="L29" s="2"/>
      <c r="M29" s="23"/>
      <c r="N29" s="23"/>
      <c r="O29" s="1"/>
      <c r="P29" s="1"/>
      <c r="Q29" s="1"/>
      <c r="R29" s="1"/>
      <c r="S29" s="1"/>
    </row>
    <row r="30" spans="1:19" s="204" customFormat="1" ht="15" customHeight="1">
      <c r="A30" s="576" t="s">
        <v>593</v>
      </c>
      <c r="B30" s="577"/>
      <c r="C30" s="574">
        <f>IF(SUM(C7:C24)=0,0,SUM(E7:E24)/SUM(C7:C24))</f>
        <v>0</v>
      </c>
      <c r="D30" s="573" t="str">
        <f>"$/"&amp;D28</f>
        <v>$/short ton (coal)</v>
      </c>
      <c r="E30" s="413"/>
      <c r="F30" s="181"/>
      <c r="G30" s="181"/>
      <c r="H30" s="181"/>
      <c r="I30" s="181"/>
      <c r="J30" s="181"/>
      <c r="K30" s="181"/>
      <c r="L30" s="182"/>
      <c r="M30" s="176"/>
      <c r="N30" s="176"/>
      <c r="O30" s="181"/>
      <c r="P30" s="181"/>
      <c r="Q30" s="181"/>
      <c r="R30" s="181"/>
      <c r="S30" s="181"/>
    </row>
    <row r="31" spans="1:19" s="204" customFormat="1" ht="15" customHeight="1">
      <c r="A31" s="576" t="s">
        <v>594</v>
      </c>
      <c r="B31" s="577"/>
      <c r="C31" s="575">
        <f>C30*C28</f>
        <v>0</v>
      </c>
      <c r="D31" s="412"/>
      <c r="E31" s="129"/>
      <c r="F31" s="181"/>
      <c r="G31" s="181"/>
      <c r="H31" s="181"/>
      <c r="I31" s="181"/>
      <c r="J31" s="181"/>
      <c r="K31" s="181"/>
      <c r="L31" s="182"/>
      <c r="M31" s="176"/>
      <c r="N31" s="176"/>
      <c r="O31" s="181"/>
      <c r="P31" s="181"/>
      <c r="Q31" s="181"/>
      <c r="R31" s="181"/>
      <c r="S31" s="181"/>
    </row>
    <row r="32" spans="1:19" s="204" customFormat="1" ht="15" customHeight="1">
      <c r="A32" s="201" t="s">
        <v>596</v>
      </c>
      <c r="B32" s="129"/>
      <c r="C32" s="412"/>
      <c r="D32" s="129"/>
      <c r="E32" s="413"/>
      <c r="F32" s="181"/>
      <c r="G32" s="181"/>
      <c r="H32" s="181"/>
      <c r="I32" s="181"/>
      <c r="J32" s="181"/>
      <c r="K32" s="181"/>
      <c r="L32" s="182"/>
      <c r="M32" s="176"/>
      <c r="N32" s="176"/>
      <c r="O32" s="181"/>
      <c r="P32" s="181"/>
      <c r="Q32" s="181"/>
      <c r="R32" s="181"/>
      <c r="S32" s="181"/>
    </row>
    <row r="33" spans="1:41" ht="15" customHeight="1">
      <c r="A33" s="535" t="s">
        <v>454</v>
      </c>
      <c r="B33" s="1"/>
      <c r="C33" s="181"/>
      <c r="D33" s="1"/>
      <c r="E33" s="1"/>
      <c r="F33" s="1"/>
      <c r="G33" s="1"/>
      <c r="H33" s="1"/>
      <c r="I33" s="1"/>
      <c r="J33" s="1"/>
      <c r="K33" s="1"/>
      <c r="L33" s="2"/>
      <c r="M33" s="2"/>
      <c r="N33" s="2"/>
      <c r="O33" s="1"/>
      <c r="P33" s="1"/>
      <c r="Q33" s="1"/>
      <c r="R33" s="1"/>
      <c r="S33" s="1"/>
    </row>
    <row r="34" spans="1:41" ht="14.25" customHeight="1">
      <c r="A34" s="535" t="s">
        <v>455</v>
      </c>
      <c r="B34" s="1"/>
      <c r="C34" s="181"/>
      <c r="D34" s="1"/>
      <c r="E34" s="1"/>
      <c r="F34" s="1"/>
      <c r="G34" s="1"/>
      <c r="H34" s="1"/>
      <c r="I34" s="1"/>
      <c r="J34" s="1"/>
      <c r="K34" s="1"/>
      <c r="L34" s="2"/>
      <c r="M34" s="2"/>
      <c r="N34" s="2"/>
      <c r="O34" s="1"/>
      <c r="P34" s="1"/>
      <c r="Q34" s="1"/>
      <c r="R34" s="1"/>
      <c r="S34" s="1"/>
    </row>
    <row r="35" spans="1:41" ht="15.75" customHeight="1">
      <c r="B35" s="33"/>
      <c r="C35" s="186"/>
      <c r="D35" s="33"/>
      <c r="E35" s="33"/>
      <c r="F35" s="30"/>
      <c r="G35" s="1"/>
      <c r="H35" s="1"/>
      <c r="I35" s="1"/>
      <c r="J35" s="1"/>
      <c r="K35" s="1"/>
      <c r="L35" s="1"/>
      <c r="M35" s="1"/>
      <c r="N35" s="1"/>
      <c r="O35" s="1"/>
      <c r="P35" s="1"/>
      <c r="Q35" s="1"/>
      <c r="R35" s="1"/>
      <c r="S35" s="1"/>
    </row>
    <row r="36" spans="1:41">
      <c r="B36" s="30"/>
      <c r="C36" s="205"/>
      <c r="D36" s="30"/>
      <c r="E36" s="30"/>
      <c r="F36" s="30"/>
      <c r="G36" s="1"/>
      <c r="H36" s="1"/>
      <c r="I36" s="1"/>
      <c r="J36" s="1"/>
      <c r="K36" s="1"/>
      <c r="L36" s="1"/>
      <c r="M36" s="1"/>
    </row>
    <row r="37" spans="1:41" ht="21">
      <c r="B37" s="1"/>
      <c r="C37" s="181"/>
      <c r="D37" s="8"/>
      <c r="E37" s="8"/>
      <c r="F37" s="8"/>
      <c r="G37" s="30"/>
      <c r="H37" s="30"/>
      <c r="I37" s="30"/>
      <c r="J37" s="1"/>
      <c r="K37" s="1"/>
      <c r="L37" s="1"/>
      <c r="M37" s="1"/>
      <c r="N37" s="12"/>
      <c r="O37" s="23"/>
      <c r="P37" s="23"/>
      <c r="AF37" s="1"/>
      <c r="AG37" s="1"/>
      <c r="AH37" s="1"/>
      <c r="AI37" s="1"/>
      <c r="AJ37" s="1"/>
      <c r="AK37" s="1"/>
      <c r="AL37" s="1"/>
      <c r="AM37" s="1"/>
      <c r="AN37" s="1"/>
      <c r="AO37" s="1"/>
    </row>
    <row r="38" spans="1:41" ht="21" customHeight="1">
      <c r="B38" s="1"/>
      <c r="C38" s="181"/>
      <c r="D38" s="1"/>
      <c r="E38" s="1"/>
      <c r="F38" s="1"/>
      <c r="G38" s="30"/>
      <c r="H38" s="30"/>
      <c r="I38" s="30"/>
      <c r="J38" s="1"/>
      <c r="K38" s="1"/>
      <c r="L38" s="1"/>
      <c r="M38" s="1"/>
      <c r="N38" s="1"/>
      <c r="O38" s="2"/>
      <c r="P38" s="2"/>
    </row>
    <row r="39" spans="1:41">
      <c r="D39" s="1"/>
      <c r="E39" s="1"/>
      <c r="F39" s="1"/>
      <c r="G39" s="30"/>
      <c r="H39" s="30"/>
      <c r="I39" s="30"/>
      <c r="J39" s="1"/>
      <c r="K39" s="1"/>
      <c r="L39" s="1"/>
      <c r="M39" s="1"/>
      <c r="N39" s="1"/>
      <c r="O39" s="2"/>
      <c r="P39" s="2"/>
    </row>
    <row r="40" spans="1:41">
      <c r="B40" s="1"/>
      <c r="C40" s="181"/>
      <c r="D40" s="1"/>
      <c r="E40" s="1"/>
      <c r="F40" s="1"/>
      <c r="G40" s="30"/>
      <c r="H40" s="30"/>
      <c r="I40" s="30"/>
      <c r="J40" s="1"/>
      <c r="K40" s="1"/>
      <c r="L40" s="1"/>
      <c r="M40" s="1"/>
      <c r="N40" s="1"/>
      <c r="O40" s="2"/>
      <c r="P40" s="2"/>
    </row>
    <row r="41" spans="1:41">
      <c r="B41" s="1"/>
      <c r="C41" s="181"/>
      <c r="D41" s="1"/>
      <c r="E41" s="1"/>
      <c r="F41" s="1"/>
      <c r="G41" s="30"/>
      <c r="H41" s="30"/>
      <c r="I41" s="30"/>
      <c r="J41" s="1"/>
      <c r="K41" s="1"/>
      <c r="O41" s="2"/>
      <c r="P41" s="2"/>
    </row>
    <row r="42" spans="1:41">
      <c r="B42" s="1"/>
      <c r="C42" s="181"/>
      <c r="D42" s="1"/>
      <c r="E42" s="1"/>
      <c r="F42" s="1"/>
      <c r="G42" s="30"/>
      <c r="H42" s="30"/>
      <c r="I42" s="30"/>
      <c r="J42" s="1"/>
      <c r="K42" s="1"/>
      <c r="N42" s="1"/>
      <c r="O42" s="2"/>
      <c r="P42" s="2"/>
    </row>
    <row r="43" spans="1:41">
      <c r="B43" s="1"/>
      <c r="C43" s="181"/>
      <c r="D43" s="1"/>
      <c r="E43" s="1"/>
      <c r="F43" s="1"/>
      <c r="G43" s="30"/>
      <c r="H43" s="30"/>
      <c r="I43" s="30"/>
      <c r="J43" s="1"/>
      <c r="K43" s="1"/>
      <c r="O43" s="1"/>
      <c r="P43" s="1"/>
    </row>
    <row r="44" spans="1:41">
      <c r="B44" s="1"/>
      <c r="C44" s="181"/>
      <c r="D44" s="1"/>
      <c r="E44" s="1"/>
      <c r="F44" s="1"/>
      <c r="G44" s="30"/>
      <c r="H44" s="30"/>
      <c r="I44" s="30"/>
      <c r="J44" s="1"/>
      <c r="K44" s="1"/>
    </row>
    <row r="45" spans="1:41">
      <c r="B45" s="1"/>
      <c r="C45" s="181"/>
      <c r="D45" s="1"/>
      <c r="E45" s="1"/>
      <c r="F45" s="1"/>
      <c r="G45" s="30"/>
      <c r="H45" s="30"/>
      <c r="I45" s="30"/>
      <c r="J45" s="1"/>
      <c r="K45" s="1"/>
      <c r="O45" s="12"/>
      <c r="P45" s="12"/>
    </row>
    <row r="46" spans="1:41">
      <c r="B46" s="30"/>
      <c r="C46" s="205"/>
      <c r="D46" s="30"/>
      <c r="E46" s="30"/>
      <c r="F46" s="30"/>
      <c r="G46" s="30"/>
      <c r="H46" s="30"/>
      <c r="I46" s="30"/>
      <c r="J46" s="1"/>
      <c r="K46" s="1"/>
      <c r="O46" s="1"/>
      <c r="P46" s="1"/>
    </row>
    <row r="47" spans="1:41">
      <c r="B47" s="30"/>
      <c r="C47" s="205"/>
      <c r="D47" s="30"/>
      <c r="E47" s="30"/>
      <c r="F47" s="30"/>
      <c r="G47" s="30"/>
      <c r="H47" s="30"/>
      <c r="I47" s="30"/>
      <c r="J47" s="1"/>
      <c r="K47" s="1"/>
      <c r="O47" s="1"/>
      <c r="P47" s="1"/>
    </row>
    <row r="48" spans="1:41">
      <c r="B48" s="30"/>
      <c r="C48" s="205"/>
      <c r="D48" s="30"/>
      <c r="E48" s="30"/>
      <c r="F48" s="30"/>
      <c r="G48" s="30"/>
      <c r="H48" s="30"/>
      <c r="I48" s="30"/>
      <c r="J48" s="1"/>
      <c r="K48" s="1"/>
      <c r="O48" s="1"/>
      <c r="P48" s="1"/>
    </row>
    <row r="49" spans="2:16">
      <c r="B49" s="30"/>
      <c r="C49" s="205"/>
      <c r="D49" s="30"/>
      <c r="E49" s="30"/>
      <c r="F49" s="30"/>
      <c r="G49" s="30"/>
      <c r="H49" s="30"/>
      <c r="I49" s="30"/>
      <c r="J49" s="1"/>
      <c r="O49" s="1"/>
      <c r="P49" s="1"/>
    </row>
    <row r="50" spans="2:16">
      <c r="B50" s="30"/>
      <c r="C50" s="205"/>
      <c r="D50" s="30"/>
      <c r="E50" s="30"/>
      <c r="F50" s="30"/>
      <c r="G50" s="30"/>
      <c r="H50" s="30"/>
      <c r="I50" s="30"/>
      <c r="J50" s="1"/>
      <c r="O50" s="1"/>
      <c r="P50" s="1"/>
    </row>
    <row r="51" spans="2:16">
      <c r="B51" s="30"/>
      <c r="C51" s="205"/>
      <c r="D51" s="30"/>
      <c r="E51" s="30"/>
      <c r="F51" s="30"/>
      <c r="G51" s="30"/>
      <c r="H51" s="30"/>
      <c r="I51" s="30"/>
      <c r="J51" s="1"/>
    </row>
    <row r="52" spans="2:16">
      <c r="B52" s="30"/>
      <c r="C52" s="205"/>
      <c r="D52" s="30"/>
      <c r="E52" s="30"/>
      <c r="F52" s="30"/>
      <c r="G52" s="30"/>
      <c r="H52" s="30"/>
      <c r="I52" s="30"/>
    </row>
    <row r="53" spans="2:16">
      <c r="B53" s="30"/>
      <c r="C53" s="205"/>
      <c r="D53" s="30"/>
      <c r="E53" s="30"/>
      <c r="F53" s="30"/>
      <c r="G53" s="30"/>
      <c r="H53" s="30"/>
      <c r="I53" s="30"/>
    </row>
    <row r="54" spans="2:16">
      <c r="B54" s="30"/>
      <c r="C54" s="205"/>
      <c r="D54" s="30"/>
      <c r="E54" s="30"/>
      <c r="F54" s="30"/>
      <c r="G54" s="36"/>
      <c r="H54" s="36"/>
      <c r="I54" s="30"/>
    </row>
    <row r="55" spans="2:16">
      <c r="B55" s="30"/>
      <c r="C55" s="205"/>
      <c r="D55" s="30"/>
      <c r="E55" s="30"/>
      <c r="F55" s="30"/>
      <c r="G55" s="34"/>
      <c r="H55" s="35"/>
      <c r="I55" s="30"/>
    </row>
    <row r="56" spans="2:16">
      <c r="B56" s="30"/>
      <c r="C56" s="205"/>
      <c r="D56" s="30"/>
      <c r="E56" s="30"/>
      <c r="F56" s="30"/>
      <c r="G56" s="34"/>
      <c r="H56" s="35"/>
      <c r="I56" s="30"/>
    </row>
    <row r="57" spans="2:16">
      <c r="B57" s="30"/>
      <c r="C57" s="205"/>
      <c r="D57" s="30"/>
      <c r="E57" s="30"/>
      <c r="F57" s="30"/>
      <c r="G57" s="34"/>
      <c r="H57" s="35"/>
      <c r="I57" s="30"/>
    </row>
    <row r="58" spans="2:16">
      <c r="B58" s="30"/>
      <c r="C58" s="205"/>
      <c r="D58" s="30"/>
      <c r="E58" s="30"/>
      <c r="F58" s="30"/>
      <c r="G58" s="34"/>
      <c r="H58" s="35"/>
      <c r="I58" s="30"/>
    </row>
    <row r="59" spans="2:16">
      <c r="B59" s="30"/>
      <c r="C59" s="205"/>
      <c r="D59" s="30"/>
      <c r="E59" s="30"/>
      <c r="F59" s="30"/>
      <c r="G59" s="34"/>
      <c r="H59" s="35"/>
      <c r="I59" s="30"/>
    </row>
    <row r="60" spans="2:16">
      <c r="B60" s="30"/>
      <c r="C60" s="205"/>
      <c r="D60" s="30"/>
      <c r="E60" s="30"/>
      <c r="F60" s="30"/>
      <c r="G60" s="34"/>
      <c r="H60" s="35"/>
      <c r="I60" s="30"/>
    </row>
    <row r="61" spans="2:16">
      <c r="B61" s="30"/>
      <c r="C61" s="205"/>
      <c r="D61" s="30"/>
      <c r="E61" s="30"/>
      <c r="F61" s="30"/>
      <c r="G61" s="34"/>
      <c r="H61" s="35"/>
      <c r="I61" s="30"/>
    </row>
    <row r="62" spans="2:16">
      <c r="B62" s="30"/>
      <c r="C62" s="205"/>
      <c r="D62" s="30"/>
      <c r="E62" s="30"/>
      <c r="F62" s="30"/>
      <c r="G62" s="34"/>
      <c r="H62" s="35"/>
      <c r="I62" s="30"/>
    </row>
    <row r="63" spans="2:16">
      <c r="B63" s="36"/>
      <c r="C63" s="237"/>
      <c r="D63" s="36"/>
      <c r="E63" s="36"/>
      <c r="F63" s="36"/>
      <c r="G63" s="34"/>
      <c r="H63" s="35"/>
      <c r="I63" s="30"/>
    </row>
    <row r="64" spans="2:16">
      <c r="B64" s="34"/>
      <c r="C64" s="34"/>
      <c r="D64" s="34"/>
      <c r="E64" s="34"/>
      <c r="F64" s="34"/>
      <c r="G64" s="34"/>
      <c r="H64" s="35"/>
      <c r="I64" s="30"/>
    </row>
    <row r="65" spans="2:9">
      <c r="B65" s="34"/>
      <c r="C65" s="34"/>
      <c r="D65" s="34"/>
      <c r="E65" s="34"/>
      <c r="F65" s="34"/>
      <c r="G65" s="34"/>
      <c r="H65" s="35"/>
      <c r="I65" s="30"/>
    </row>
    <row r="66" spans="2:9">
      <c r="B66" s="34"/>
      <c r="C66" s="34"/>
      <c r="D66" s="34"/>
      <c r="E66" s="34"/>
      <c r="F66" s="34"/>
      <c r="G66" s="34"/>
      <c r="H66" s="35"/>
      <c r="I66" s="30"/>
    </row>
    <row r="67" spans="2:9">
      <c r="B67" s="34"/>
      <c r="C67" s="34"/>
      <c r="D67" s="34"/>
      <c r="E67" s="34"/>
      <c r="F67" s="34"/>
      <c r="G67" s="34"/>
      <c r="H67" s="35"/>
      <c r="I67" s="30"/>
    </row>
    <row r="68" spans="2:9">
      <c r="B68" s="34"/>
      <c r="C68" s="34"/>
      <c r="D68" s="34"/>
      <c r="E68" s="34"/>
      <c r="F68" s="34"/>
      <c r="G68" s="34"/>
      <c r="H68" s="35"/>
      <c r="I68" s="30"/>
    </row>
    <row r="69" spans="2:9">
      <c r="B69" s="34"/>
      <c r="C69" s="34"/>
      <c r="D69" s="34"/>
      <c r="E69" s="34"/>
      <c r="F69" s="34"/>
      <c r="G69" s="34"/>
      <c r="H69" s="35"/>
      <c r="I69" s="30"/>
    </row>
    <row r="70" spans="2:9">
      <c r="B70" s="34"/>
      <c r="C70" s="34"/>
      <c r="D70" s="34"/>
      <c r="E70" s="34"/>
      <c r="F70" s="34"/>
      <c r="G70" s="34"/>
      <c r="H70" s="35"/>
      <c r="I70" s="30"/>
    </row>
    <row r="71" spans="2:9">
      <c r="B71" s="34"/>
      <c r="C71" s="34"/>
      <c r="D71" s="34"/>
      <c r="E71" s="34"/>
      <c r="F71" s="34"/>
      <c r="G71" s="34"/>
      <c r="H71" s="35"/>
      <c r="I71" s="30"/>
    </row>
    <row r="72" spans="2:9">
      <c r="B72" s="34"/>
      <c r="C72" s="34"/>
      <c r="D72" s="34"/>
      <c r="E72" s="34"/>
      <c r="F72" s="34"/>
      <c r="G72" s="34"/>
      <c r="H72" s="35"/>
      <c r="I72" s="30"/>
    </row>
    <row r="73" spans="2:9">
      <c r="B73" s="34"/>
      <c r="C73" s="34"/>
      <c r="D73" s="34"/>
      <c r="E73" s="34"/>
      <c r="F73" s="34"/>
      <c r="G73" s="34"/>
      <c r="H73" s="35"/>
      <c r="I73" s="30"/>
    </row>
    <row r="74" spans="2:9">
      <c r="B74" s="34"/>
      <c r="C74" s="34"/>
      <c r="D74" s="34"/>
      <c r="E74" s="34"/>
      <c r="F74" s="34"/>
      <c r="G74" s="34"/>
      <c r="H74" s="35"/>
      <c r="I74" s="30"/>
    </row>
    <row r="75" spans="2:9">
      <c r="B75" s="34"/>
      <c r="C75" s="34"/>
      <c r="D75" s="34"/>
      <c r="E75" s="34"/>
      <c r="F75" s="34"/>
      <c r="G75" s="34"/>
      <c r="H75" s="35"/>
      <c r="I75" s="30"/>
    </row>
    <row r="76" spans="2:9">
      <c r="B76" s="34"/>
      <c r="C76" s="34"/>
      <c r="D76" s="34"/>
      <c r="E76" s="34"/>
      <c r="F76" s="34"/>
      <c r="G76" s="34"/>
      <c r="H76" s="35"/>
      <c r="I76" s="30"/>
    </row>
    <row r="77" spans="2:9">
      <c r="B77" s="34"/>
      <c r="C77" s="34"/>
      <c r="D77" s="34"/>
      <c r="E77" s="34"/>
      <c r="F77" s="34"/>
      <c r="G77" s="34"/>
      <c r="H77" s="35"/>
      <c r="I77" s="30"/>
    </row>
    <row r="78" spans="2:9">
      <c r="B78" s="34"/>
      <c r="C78" s="34"/>
      <c r="D78" s="34"/>
      <c r="E78" s="34"/>
      <c r="F78" s="34"/>
      <c r="G78" s="34"/>
      <c r="H78" s="35"/>
      <c r="I78" s="30"/>
    </row>
    <row r="79" spans="2:9">
      <c r="B79" s="34"/>
      <c r="C79" s="34"/>
      <c r="D79" s="34"/>
      <c r="E79" s="34"/>
      <c r="F79" s="34"/>
      <c r="G79" s="34"/>
      <c r="H79" s="35"/>
      <c r="I79" s="30"/>
    </row>
    <row r="80" spans="2:9">
      <c r="B80" s="34"/>
      <c r="C80" s="34"/>
      <c r="D80" s="34"/>
      <c r="E80" s="34"/>
      <c r="F80" s="34"/>
      <c r="G80" s="34"/>
      <c r="H80" s="35"/>
      <c r="I80" s="30"/>
    </row>
    <row r="81" spans="2:9">
      <c r="B81" s="34"/>
      <c r="C81" s="34"/>
      <c r="D81" s="34"/>
      <c r="E81" s="34"/>
      <c r="F81" s="34"/>
      <c r="G81" s="34"/>
      <c r="H81" s="35"/>
      <c r="I81" s="30"/>
    </row>
    <row r="82" spans="2:9">
      <c r="B82" s="34"/>
      <c r="C82" s="34"/>
      <c r="D82" s="34"/>
      <c r="E82" s="34"/>
      <c r="F82" s="34"/>
      <c r="G82" s="34"/>
      <c r="H82" s="35"/>
      <c r="I82" s="30"/>
    </row>
    <row r="83" spans="2:9">
      <c r="B83" s="34"/>
      <c r="C83" s="34"/>
      <c r="D83" s="34"/>
      <c r="E83" s="34"/>
      <c r="F83" s="34"/>
      <c r="G83" s="34"/>
      <c r="H83" s="35"/>
      <c r="I83" s="30"/>
    </row>
    <row r="84" spans="2:9">
      <c r="B84" s="34"/>
      <c r="C84" s="34"/>
      <c r="D84" s="34"/>
      <c r="E84" s="34"/>
      <c r="F84" s="34"/>
      <c r="G84" s="34"/>
      <c r="H84" s="35"/>
      <c r="I84" s="30"/>
    </row>
    <row r="85" spans="2:9">
      <c r="B85" s="34"/>
      <c r="C85" s="34"/>
      <c r="D85" s="34"/>
      <c r="E85" s="34"/>
      <c r="F85" s="34"/>
      <c r="G85" s="34"/>
      <c r="H85" s="35"/>
      <c r="I85" s="30"/>
    </row>
    <row r="86" spans="2:9">
      <c r="B86" s="34"/>
      <c r="C86" s="34"/>
      <c r="D86" s="34"/>
      <c r="E86" s="34"/>
      <c r="F86" s="34"/>
      <c r="G86" s="34"/>
      <c r="H86" s="35"/>
      <c r="I86" s="30"/>
    </row>
    <row r="87" spans="2:9">
      <c r="B87" s="34"/>
      <c r="C87" s="34"/>
      <c r="D87" s="34"/>
      <c r="E87" s="34"/>
      <c r="F87" s="34"/>
      <c r="G87" s="34"/>
      <c r="H87" s="35"/>
      <c r="I87" s="30"/>
    </row>
    <row r="88" spans="2:9">
      <c r="B88" s="34"/>
      <c r="C88" s="34"/>
      <c r="D88" s="34"/>
      <c r="E88" s="34"/>
      <c r="F88" s="34"/>
      <c r="G88" s="34"/>
      <c r="H88" s="35"/>
      <c r="I88" s="30"/>
    </row>
    <row r="89" spans="2:9">
      <c r="B89" s="34"/>
      <c r="C89" s="34"/>
      <c r="D89" s="34"/>
      <c r="E89" s="34"/>
      <c r="F89" s="34"/>
      <c r="G89" s="34"/>
      <c r="H89" s="35"/>
      <c r="I89" s="30"/>
    </row>
    <row r="90" spans="2:9">
      <c r="B90" s="34"/>
      <c r="C90" s="34"/>
      <c r="D90" s="34"/>
      <c r="E90" s="34"/>
      <c r="F90" s="34"/>
      <c r="G90" s="34"/>
      <c r="H90" s="35"/>
      <c r="I90" s="30"/>
    </row>
    <row r="91" spans="2:9">
      <c r="B91" s="34"/>
      <c r="C91" s="34"/>
      <c r="D91" s="34"/>
      <c r="E91" s="34"/>
      <c r="F91" s="34"/>
      <c r="G91" s="34"/>
      <c r="H91" s="35"/>
      <c r="I91" s="30"/>
    </row>
    <row r="92" spans="2:9">
      <c r="B92" s="34"/>
      <c r="C92" s="34"/>
      <c r="D92" s="34"/>
      <c r="E92" s="34"/>
      <c r="F92" s="34"/>
      <c r="G92" s="34"/>
      <c r="H92" s="35"/>
      <c r="I92" s="30"/>
    </row>
    <row r="93" spans="2:9">
      <c r="B93" s="34"/>
      <c r="C93" s="34"/>
      <c r="D93" s="34"/>
      <c r="E93" s="34"/>
      <c r="F93" s="34"/>
      <c r="G93" s="34"/>
      <c r="H93" s="35"/>
      <c r="I93" s="30"/>
    </row>
    <row r="94" spans="2:9">
      <c r="B94" s="34"/>
      <c r="C94" s="34"/>
      <c r="D94" s="34"/>
      <c r="E94" s="34"/>
      <c r="F94" s="34"/>
      <c r="G94" s="34"/>
      <c r="H94" s="35"/>
      <c r="I94" s="30"/>
    </row>
    <row r="95" spans="2:9">
      <c r="B95" s="34"/>
      <c r="C95" s="34"/>
      <c r="D95" s="34"/>
      <c r="E95" s="34"/>
      <c r="F95" s="34"/>
      <c r="G95" s="34"/>
      <c r="H95" s="35"/>
      <c r="I95" s="30"/>
    </row>
    <row r="96" spans="2:9">
      <c r="B96" s="34"/>
      <c r="C96" s="34"/>
      <c r="D96" s="34"/>
      <c r="E96" s="34"/>
      <c r="F96" s="34"/>
      <c r="G96" s="34"/>
      <c r="H96" s="35"/>
      <c r="I96" s="30"/>
    </row>
    <row r="97" spans="2:9">
      <c r="B97" s="34"/>
      <c r="C97" s="34"/>
      <c r="D97" s="34"/>
      <c r="E97" s="34"/>
      <c r="F97" s="34"/>
      <c r="G97" s="34"/>
      <c r="H97" s="35"/>
      <c r="I97" s="30"/>
    </row>
    <row r="98" spans="2:9">
      <c r="B98" s="34"/>
      <c r="C98" s="34"/>
      <c r="D98" s="34"/>
      <c r="E98" s="34"/>
      <c r="F98" s="34"/>
      <c r="G98" s="34"/>
      <c r="H98" s="35"/>
      <c r="I98" s="30"/>
    </row>
    <row r="99" spans="2:9">
      <c r="B99" s="34"/>
      <c r="C99" s="34"/>
      <c r="D99" s="34"/>
      <c r="E99" s="34"/>
      <c r="F99" s="34"/>
      <c r="G99" s="34"/>
      <c r="H99" s="35"/>
      <c r="I99" s="30"/>
    </row>
    <row r="100" spans="2:9">
      <c r="B100" s="34"/>
      <c r="C100" s="34"/>
      <c r="D100" s="34"/>
      <c r="E100" s="34"/>
      <c r="F100" s="34"/>
      <c r="G100" s="34"/>
      <c r="H100" s="35"/>
      <c r="I100" s="30"/>
    </row>
    <row r="101" spans="2:9">
      <c r="B101" s="34"/>
      <c r="C101" s="34"/>
      <c r="D101" s="34"/>
      <c r="E101" s="34"/>
      <c r="F101" s="34"/>
      <c r="G101" s="34"/>
      <c r="H101" s="35"/>
      <c r="I101" s="30"/>
    </row>
    <row r="102" spans="2:9">
      <c r="B102" s="34"/>
      <c r="C102" s="34"/>
      <c r="D102" s="34"/>
      <c r="E102" s="34"/>
      <c r="F102" s="34"/>
      <c r="G102" s="34"/>
      <c r="H102" s="35"/>
      <c r="I102" s="30"/>
    </row>
    <row r="103" spans="2:9">
      <c r="B103" s="34"/>
      <c r="C103" s="34"/>
      <c r="D103" s="34"/>
      <c r="E103" s="34"/>
      <c r="F103" s="34"/>
      <c r="G103" s="30"/>
      <c r="H103" s="30"/>
      <c r="I103" s="30"/>
    </row>
    <row r="104" spans="2:9">
      <c r="B104" s="34"/>
      <c r="C104" s="34"/>
      <c r="D104" s="34"/>
      <c r="E104" s="34"/>
      <c r="F104" s="34"/>
      <c r="G104" s="30"/>
      <c r="H104" s="30"/>
      <c r="I104" s="30"/>
    </row>
    <row r="105" spans="2:9">
      <c r="B105" s="34"/>
      <c r="C105" s="34"/>
      <c r="D105" s="34"/>
      <c r="E105" s="34"/>
      <c r="F105" s="34"/>
      <c r="G105" s="30"/>
      <c r="H105" s="30"/>
      <c r="I105" s="30"/>
    </row>
    <row r="106" spans="2:9">
      <c r="B106" s="34"/>
      <c r="C106" s="34"/>
      <c r="D106" s="34"/>
      <c r="E106" s="34"/>
      <c r="F106" s="34"/>
    </row>
    <row r="107" spans="2:9">
      <c r="B107" s="34"/>
      <c r="C107" s="34"/>
      <c r="D107" s="34"/>
      <c r="E107" s="34"/>
      <c r="F107" s="34"/>
    </row>
    <row r="108" spans="2:9">
      <c r="B108" s="34"/>
      <c r="C108" s="34"/>
      <c r="D108" s="34"/>
      <c r="E108" s="34"/>
      <c r="F108" s="34"/>
    </row>
    <row r="109" spans="2:9">
      <c r="B109" s="34"/>
      <c r="C109" s="34"/>
      <c r="D109" s="34"/>
      <c r="E109" s="34"/>
      <c r="F109" s="34"/>
    </row>
    <row r="110" spans="2:9">
      <c r="B110" s="34"/>
      <c r="C110" s="34"/>
      <c r="D110" s="34"/>
      <c r="E110" s="34"/>
      <c r="F110" s="34"/>
    </row>
    <row r="111" spans="2:9">
      <c r="B111" s="34"/>
      <c r="C111" s="34"/>
      <c r="D111" s="34"/>
      <c r="E111" s="34"/>
      <c r="F111" s="34"/>
    </row>
    <row r="112" spans="2:9">
      <c r="B112" s="30"/>
      <c r="C112" s="205"/>
      <c r="D112" s="30"/>
      <c r="E112" s="30"/>
      <c r="F112" s="30"/>
    </row>
    <row r="113" spans="2:6">
      <c r="B113" s="30"/>
      <c r="C113" s="205"/>
      <c r="D113" s="30"/>
      <c r="E113" s="30"/>
      <c r="F113" s="30"/>
    </row>
    <row r="114" spans="2:6">
      <c r="B114" s="30"/>
      <c r="C114" s="205"/>
      <c r="D114" s="30"/>
      <c r="E114" s="30"/>
      <c r="F114" s="30"/>
    </row>
  </sheetData>
  <mergeCells count="1">
    <mergeCell ref="D3:E3"/>
  </mergeCells>
  <hyperlinks>
    <hyperlink ref="P44:P45" location="'ASHRAE Level I'!AI1" display="NEXT PAGE" xr:uid="{00000000-0004-0000-03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 Down Lists'!AH$2:AH$28</xm:f>
          </x14:formula1>
          <xm:sqref>D3</xm:sqref>
        </x14:dataValidation>
        <x14:dataValidation type="list" allowBlank="1" showInputMessage="1" showErrorMessage="1" xr:uid="{00000000-0002-0000-0300-000001000000}">
          <x14:formula1>
            <xm:f>'Drop Down Lists'!E$2:E$6</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H79"/>
  <sheetViews>
    <sheetView showGridLines="0" zoomScaleNormal="100" zoomScaleSheetLayoutView="100" workbookViewId="0"/>
  </sheetViews>
  <sheetFormatPr defaultColWidth="12.42578125" defaultRowHeight="12.75"/>
  <cols>
    <col min="1" max="1" width="43.7109375" style="268" customWidth="1"/>
    <col min="2" max="2" width="12.7109375" style="268" customWidth="1"/>
    <col min="3" max="3" width="23.85546875" style="268" customWidth="1"/>
    <col min="4" max="4" width="13.42578125" style="268" customWidth="1"/>
    <col min="5" max="5" width="12" style="287" customWidth="1"/>
    <col min="6" max="6" width="14.42578125" style="292" bestFit="1" customWidth="1"/>
    <col min="7" max="7" width="14.42578125" style="292" customWidth="1"/>
    <col min="8" max="8" width="11.42578125" style="268" customWidth="1"/>
    <col min="9" max="9" width="17.42578125" style="268" bestFit="1" customWidth="1"/>
    <col min="10" max="10" width="13.42578125" style="268" customWidth="1"/>
    <col min="11" max="16" width="9.85546875" style="268" customWidth="1"/>
    <col min="17" max="17" width="27.28515625" style="268" customWidth="1"/>
    <col min="18" max="19" width="8.85546875" style="268" customWidth="1"/>
    <col min="20" max="21" width="8.28515625" style="268" customWidth="1"/>
    <col min="22" max="22" width="8.7109375" style="268" customWidth="1"/>
    <col min="23" max="23" width="8.28515625" style="268" customWidth="1"/>
    <col min="24" max="24" width="12.42578125" style="268" customWidth="1"/>
    <col min="25" max="28" width="8.28515625" style="268" customWidth="1"/>
    <col min="29" max="29" width="8.85546875" style="268" customWidth="1"/>
    <col min="30" max="30" width="9.42578125" style="268" customWidth="1"/>
    <col min="31" max="32" width="8.28515625" style="268" customWidth="1"/>
    <col min="33" max="33" width="8.7109375" style="268" customWidth="1"/>
    <col min="34" max="34" width="8.28515625" style="268" customWidth="1"/>
    <col min="35" max="16384" width="12.42578125" style="281"/>
  </cols>
  <sheetData>
    <row r="1" spans="1:34" ht="18.75">
      <c r="A1" s="193" t="s">
        <v>579</v>
      </c>
      <c r="B1" s="193"/>
      <c r="C1" s="193"/>
      <c r="D1" s="193"/>
      <c r="E1" s="283"/>
      <c r="F1" s="288"/>
      <c r="G1" s="637"/>
      <c r="H1" s="547"/>
    </row>
    <row r="2" spans="1:34" ht="18.75">
      <c r="A2" s="238" t="s">
        <v>673</v>
      </c>
      <c r="B2" s="422"/>
      <c r="C2" s="422"/>
      <c r="D2" s="422"/>
      <c r="E2" s="423"/>
      <c r="F2" s="116" t="s">
        <v>32</v>
      </c>
      <c r="G2" s="424"/>
      <c r="H2" s="564"/>
    </row>
    <row r="3" spans="1:34" ht="18.75">
      <c r="B3" s="422"/>
      <c r="C3" s="422"/>
      <c r="D3" s="422"/>
      <c r="E3" s="423"/>
      <c r="F3" s="115" t="s">
        <v>33</v>
      </c>
      <c r="G3" s="424"/>
      <c r="H3" s="564"/>
    </row>
    <row r="4" spans="1:34" ht="19.5" customHeight="1">
      <c r="A4" s="238" t="s">
        <v>656</v>
      </c>
      <c r="G4" s="414"/>
      <c r="H4" s="620"/>
      <c r="L4" s="267"/>
      <c r="M4" s="563"/>
      <c r="N4" s="563"/>
      <c r="O4" s="563"/>
      <c r="P4" s="563"/>
      <c r="Q4" s="563"/>
      <c r="R4" s="563"/>
      <c r="S4" s="563"/>
      <c r="T4" s="563"/>
      <c r="U4" s="563"/>
      <c r="V4" s="563"/>
      <c r="W4" s="563"/>
      <c r="X4" s="805"/>
      <c r="Y4" s="806"/>
      <c r="Z4" s="806"/>
      <c r="AA4" s="806"/>
      <c r="AB4" s="806"/>
      <c r="AC4" s="806"/>
      <c r="AD4" s="806"/>
      <c r="AE4" s="806"/>
      <c r="AF4" s="806"/>
      <c r="AG4" s="806"/>
      <c r="AH4" s="806"/>
    </row>
    <row r="5" spans="1:34" ht="26.25" thickBot="1">
      <c r="A5" s="265" t="s">
        <v>374</v>
      </c>
      <c r="B5" s="266" t="str">
        <f>IF(AND('All - Metered Energy'!$C$32=365,'All - Metered Energy'!$C$101=365,'All - Metered Energy'!$C$171=365),"Total Annual Use","Total Annual Use*")</f>
        <v>Total Annual Use</v>
      </c>
      <c r="C5" s="266" t="s">
        <v>44</v>
      </c>
      <c r="D5" s="266" t="s">
        <v>375</v>
      </c>
      <c r="E5" s="284" t="str">
        <f>IF(Units="IP","Thousands BTU (kBtu)","Megajoule (MJ)")</f>
        <v>Megajoule (MJ)</v>
      </c>
      <c r="F5" s="289" t="s">
        <v>376</v>
      </c>
      <c r="G5" s="290"/>
      <c r="H5" s="319"/>
      <c r="L5" s="267"/>
      <c r="M5" s="563"/>
      <c r="N5" s="563"/>
      <c r="O5" s="563"/>
      <c r="P5" s="563"/>
      <c r="Q5" s="563"/>
      <c r="R5" s="563"/>
      <c r="S5" s="563"/>
      <c r="T5" s="563"/>
      <c r="U5" s="563"/>
      <c r="V5" s="563"/>
      <c r="W5" s="563"/>
      <c r="X5" s="806"/>
      <c r="Y5" s="806"/>
      <c r="Z5" s="806"/>
      <c r="AA5" s="806"/>
      <c r="AB5" s="806"/>
      <c r="AC5" s="806"/>
      <c r="AD5" s="806"/>
      <c r="AE5" s="806"/>
      <c r="AF5" s="806"/>
      <c r="AG5" s="806"/>
      <c r="AH5" s="806"/>
    </row>
    <row r="6" spans="1:34" ht="22.35" customHeight="1">
      <c r="A6" s="415" t="s">
        <v>12</v>
      </c>
      <c r="B6" s="419">
        <f>IF('All - Metered Energy'!$B$16=A6,'All - Metered Energy'!$D$32,0)*365/'All - Metered Energy'!$C$32+
IF('All - Metered Energy'!$B$85=A6,'All - Metered Energy'!$D$101,0)*365/'All - Metered Energy'!$C$101+
IF('All - Metered Energy'!$B$155=A6,'All - Metered Energy'!$D$171,0)*365/'All - Metered Energy'!$C$171</f>
        <v>0</v>
      </c>
      <c r="C6" s="415" t="s">
        <v>336</v>
      </c>
      <c r="D6" s="719">
        <f>IFERROR(IF(OR(B6="",C6=""),"",INDEX(EnergyConversionRates,MATCH('All - Annual Summary'!C6,EnergyUnits,0))),"")</f>
        <v>3.6</v>
      </c>
      <c r="E6" s="418">
        <f>IF(OR(B6="",D6=""),"",B6*D6)</f>
        <v>0</v>
      </c>
      <c r="F6" s="420">
        <f>IF('All - Metered Energy'!$B$16=A6,'All - Metered Energy'!$F$32,0)+IF('All - Metered Energy'!$B$85=A6,'All - Metered Energy'!$E$101,0)+IF('All - Metered Energy'!$B$155=A6,'All - Metered Energy'!$E$171,0)+IF('All - Delivered Energy'!$D$3='All - Annual Summary'!C6,'All - Delivered Energy'!$C$31,0)</f>
        <v>0</v>
      </c>
      <c r="G6" s="290"/>
      <c r="H6" s="319"/>
      <c r="L6" s="269"/>
      <c r="M6" s="270"/>
      <c r="N6" s="269"/>
      <c r="O6" s="269"/>
      <c r="P6" s="566"/>
      <c r="Q6" s="269"/>
      <c r="R6" s="269"/>
      <c r="S6" s="269"/>
      <c r="T6" s="269"/>
      <c r="U6" s="269"/>
      <c r="V6" s="269"/>
      <c r="W6" s="269"/>
      <c r="X6" s="270"/>
      <c r="Y6" s="269"/>
      <c r="Z6" s="269"/>
      <c r="AA6" s="269"/>
      <c r="AB6" s="269"/>
      <c r="AC6" s="269"/>
      <c r="AD6" s="269"/>
      <c r="AE6" s="269"/>
      <c r="AF6" s="269"/>
      <c r="AG6" s="269"/>
      <c r="AH6" s="269"/>
    </row>
    <row r="7" spans="1:34" ht="22.35" customHeight="1">
      <c r="A7" s="415" t="s">
        <v>37</v>
      </c>
      <c r="B7" s="419">
        <f>IF('All - Metered Energy'!$B$16=A7,'All - Metered Energy'!$D$32,0)*365/'All - Metered Energy'!$C$32+
IF('All - Metered Energy'!$B$85=A7,'All - Metered Energy'!$D$101,0)*365/'All - Metered Energy'!$C$101+
IF('All - Metered Energy'!$B$155=A7,'All - Metered Energy'!$D$171,0)*365/'All - Metered Energy'!$C$171</f>
        <v>0</v>
      </c>
      <c r="C7" s="415" t="s">
        <v>342</v>
      </c>
      <c r="D7" s="719" t="str">
        <f>IFERROR(IF(OR(B7="",C7=""),"",INDEX(EnergyConversionRates,MATCH('All - Annual Summary'!C7,EnergyUnits,0))),"")</f>
        <v/>
      </c>
      <c r="E7" s="418" t="str">
        <f t="shared" ref="E7:E13" si="0">IF(OR(B7="",D7=""),"",B7*D7)</f>
        <v/>
      </c>
      <c r="F7" s="420">
        <f>IF('All - Metered Energy'!$B$16=A7,'All - Metered Energy'!$F$32,0)+IF('All - Metered Energy'!$B$85=A7,'All - Metered Energy'!$E$101,0)+IF('All - Metered Energy'!$B$155=A7,'All - Metered Energy'!$E$171,0)+IF('All - Delivered Energy'!$D$3='All - Annual Summary'!C7,'All - Delivered Energy'!$C$31,0)</f>
        <v>0</v>
      </c>
      <c r="G7" s="290"/>
      <c r="H7" s="271"/>
      <c r="L7" s="271"/>
      <c r="M7" s="269"/>
      <c r="N7" s="269"/>
      <c r="O7" s="560"/>
      <c r="P7" s="561"/>
      <c r="Q7" s="561"/>
      <c r="R7" s="561"/>
      <c r="S7" s="561"/>
      <c r="T7" s="561"/>
      <c r="U7" s="561"/>
      <c r="V7" s="561"/>
      <c r="W7" s="561"/>
      <c r="X7" s="269"/>
      <c r="Y7" s="269"/>
      <c r="Z7" s="804"/>
      <c r="AA7" s="807"/>
      <c r="AB7" s="807"/>
      <c r="AC7" s="807"/>
      <c r="AD7" s="807"/>
      <c r="AE7" s="807"/>
      <c r="AF7" s="807"/>
      <c r="AG7" s="807"/>
      <c r="AH7" s="807"/>
    </row>
    <row r="8" spans="1:34" ht="22.35" customHeight="1">
      <c r="A8" s="415" t="s">
        <v>377</v>
      </c>
      <c r="B8" s="419">
        <f>IF('All - Metered Energy'!$B$16=A8,'All - Metered Energy'!$D$32,0)*365/'All - Metered Energy'!$C$32+
IF('All - Metered Energy'!$B$85=A8,'All - Metered Energy'!$D$101,0)*365/'All - Metered Energy'!$C$101+
IF('All - Metered Energy'!$B$155=A8,'All - Metered Energy'!$D$171,0)*365/'All - Metered Energy'!$C$171</f>
        <v>0</v>
      </c>
      <c r="C8" s="417" t="s">
        <v>393</v>
      </c>
      <c r="D8" s="719" t="str">
        <f>IFERROR(IF(OR(B8="",C8=""),"",INDEX(EnergyConversionRates,MATCH('All - Annual Summary'!C8,EnergyUnits,0))),"")</f>
        <v/>
      </c>
      <c r="E8" s="418" t="str">
        <f t="shared" si="0"/>
        <v/>
      </c>
      <c r="F8" s="420">
        <f>IF('All - Metered Energy'!$B$16=A8,'All - Metered Energy'!$F$32,0)+IF('All - Metered Energy'!$B$85=A8,'All - Metered Energy'!$E$101,0)+IF('All - Metered Energy'!$B$155=A8,'All - Metered Energy'!$E$171,0)+IF('All - Delivered Energy'!$D$3='All - Annual Summary'!C8,'All - Delivered Energy'!$C$31,0)</f>
        <v>0</v>
      </c>
      <c r="G8" s="290"/>
      <c r="H8" s="271"/>
      <c r="O8" s="560"/>
      <c r="P8" s="561"/>
      <c r="Q8" s="561"/>
      <c r="R8" s="561"/>
      <c r="S8" s="561"/>
      <c r="T8" s="561"/>
      <c r="U8" s="561"/>
      <c r="V8" s="561"/>
      <c r="W8" s="561"/>
      <c r="X8" s="269"/>
      <c r="Y8" s="269"/>
      <c r="Z8" s="804"/>
      <c r="AA8" s="807"/>
      <c r="AB8" s="807"/>
      <c r="AC8" s="807"/>
      <c r="AD8" s="807"/>
      <c r="AE8" s="807"/>
      <c r="AF8" s="807"/>
      <c r="AG8" s="807"/>
      <c r="AH8" s="807"/>
    </row>
    <row r="9" spans="1:34" ht="22.35" customHeight="1">
      <c r="A9" s="415" t="s">
        <v>378</v>
      </c>
      <c r="B9" s="419">
        <f>IF('All - Metered Energy'!$B$16=A9,'All - Metered Energy'!$D$32,0)*365/'All - Metered Energy'!$C$32+
IF('All - Metered Energy'!$B$85=A9,'All - Metered Energy'!$D$101,0)*365/'All - Metered Energy'!$C$101+
IF('All - Metered Energy'!$B$155=A9,'All - Metered Energy'!$D$171,0)*365/'All - Metered Energy'!$C$171</f>
        <v>0</v>
      </c>
      <c r="C9" s="417" t="s">
        <v>336</v>
      </c>
      <c r="D9" s="719">
        <f>IFERROR(IF(OR(B9="",C9=""),"",INDEX(EnergyConversionRates,MATCH('All - Annual Summary'!C9,EnergyUnits,0))),"")</f>
        <v>3.6</v>
      </c>
      <c r="E9" s="418">
        <f>IF(OR(B9="",D9=""),"",B9*D9)</f>
        <v>0</v>
      </c>
      <c r="F9" s="420">
        <f>IF('All - Metered Energy'!$B$16=A9,'All - Metered Energy'!$F$32,0)+IF('All - Metered Energy'!$B$85=A9,'All - Metered Energy'!$E$101,0)+IF('All - Metered Energy'!$B$155=A9,'All - Metered Energy'!$E$171,0)+IF('All - Delivered Energy'!$D$3='All - Annual Summary'!C9,'All - Delivered Energy'!$C$31,0)</f>
        <v>0</v>
      </c>
      <c r="G9" s="290"/>
      <c r="H9" s="271"/>
      <c r="L9" s="271"/>
      <c r="M9" s="269"/>
      <c r="N9" s="269"/>
      <c r="O9" s="560"/>
      <c r="P9" s="561"/>
      <c r="Q9" s="561"/>
      <c r="R9" s="561"/>
      <c r="S9" s="561"/>
      <c r="T9" s="561"/>
      <c r="U9" s="561"/>
      <c r="V9" s="561"/>
      <c r="W9" s="561"/>
      <c r="X9" s="269"/>
      <c r="Y9" s="269"/>
      <c r="Z9" s="804"/>
      <c r="AA9" s="807"/>
      <c r="AB9" s="807"/>
      <c r="AC9" s="807"/>
      <c r="AD9" s="807"/>
      <c r="AE9" s="807"/>
      <c r="AF9" s="807"/>
      <c r="AG9" s="807"/>
      <c r="AH9" s="807"/>
    </row>
    <row r="10" spans="1:34" ht="22.35" customHeight="1">
      <c r="A10" s="415" t="s">
        <v>379</v>
      </c>
      <c r="B10" s="419">
        <f>IF('All - Metered Energy'!$B$16=A10,'All - Metered Energy'!$D$32,0)*365/'All - Metered Energy'!$C$32+
IF('All - Metered Energy'!$B$85=A10,'All - Metered Energy'!$D$101,0)*365/'All - Metered Energy'!$C$101+
IF('All - Metered Energy'!$B$155=A10,'All - Metered Energy'!$D$171,0)*365/'All - Metered Energy'!$C$171</f>
        <v>0</v>
      </c>
      <c r="C10" s="417" t="s">
        <v>338</v>
      </c>
      <c r="D10" s="719">
        <f>IFERROR(IF(OR(B10="",C10=""),"",INDEX(EnergyConversionRates,MATCH('All - Annual Summary'!C10,EnergyUnits,0))),"")</f>
        <v>1055.056</v>
      </c>
      <c r="E10" s="418">
        <f t="shared" si="0"/>
        <v>0</v>
      </c>
      <c r="F10" s="420">
        <f>IF('All - Metered Energy'!$B$16=A10,'All - Metered Energy'!$F$32,0)+IF('All - Metered Energy'!$B$85=A10,'All - Metered Energy'!$E$101,0)+IF('All - Metered Energy'!$B$155=A10,'All - Metered Energy'!$E$171,0)+IF('All - Delivered Energy'!$D$3='All - Annual Summary'!C10,'All - Delivered Energy'!$C$31,0)</f>
        <v>0</v>
      </c>
      <c r="G10" s="290"/>
      <c r="H10" s="272"/>
      <c r="M10" s="269"/>
      <c r="N10" s="269"/>
      <c r="O10" s="560"/>
      <c r="P10" s="560"/>
      <c r="Q10" s="560"/>
      <c r="R10" s="560"/>
      <c r="S10" s="560"/>
      <c r="T10" s="560"/>
      <c r="U10" s="560"/>
      <c r="V10" s="561"/>
      <c r="W10" s="561"/>
      <c r="X10" s="269"/>
      <c r="Y10" s="269"/>
      <c r="Z10" s="804"/>
      <c r="AA10" s="804"/>
      <c r="AB10" s="804"/>
      <c r="AC10" s="804"/>
      <c r="AD10" s="804"/>
      <c r="AE10" s="804"/>
      <c r="AF10" s="804"/>
      <c r="AG10" s="804"/>
      <c r="AH10" s="804"/>
    </row>
    <row r="11" spans="1:34" ht="22.35" customHeight="1">
      <c r="A11" s="415" t="s">
        <v>38</v>
      </c>
      <c r="B11" s="419">
        <f>IF(A11='All - Delivered Energy'!$D$2,IF('All - Delivered Energy'!$D$28&lt;&gt;C11,"#VALUE",IF('All - Delivered Energy'!$D$3=C11,'All - Delivered Energy'!$C$28,0)),0)</f>
        <v>0</v>
      </c>
      <c r="C11" s="417" t="s">
        <v>347</v>
      </c>
      <c r="D11" s="719" t="str">
        <f>IFERROR(IF(OR(B11="",C11=""),"",INDEX(EnergyConversionRates,MATCH('All - Annual Summary'!C11,EnergyUnits,0))),"")</f>
        <v/>
      </c>
      <c r="E11" s="418" t="str">
        <f t="shared" si="0"/>
        <v/>
      </c>
      <c r="F11" s="420">
        <f>IF('All - Metered Energy'!$B$16=A11,'All - Metered Energy'!$F$32,0)+IF('All - Metered Energy'!$B$85=A11,'All - Metered Energy'!$E$101,0)+IF('All - Metered Energy'!$B$155=A11,'All - Metered Energy'!$E$171,0)+IF('All - Delivered Energy'!$D$3='All - Annual Summary'!C11,'All - Delivered Energy'!$C$31,0)</f>
        <v>0</v>
      </c>
      <c r="G11" s="290"/>
      <c r="H11" s="272"/>
      <c r="L11" s="272"/>
      <c r="M11" s="273"/>
      <c r="N11" s="274"/>
      <c r="O11" s="562"/>
      <c r="P11" s="565"/>
      <c r="Q11" s="565"/>
      <c r="R11" s="565"/>
      <c r="S11" s="565"/>
      <c r="T11" s="565"/>
      <c r="U11" s="565"/>
      <c r="V11" s="565"/>
      <c r="W11" s="565"/>
      <c r="X11" s="802"/>
      <c r="Y11" s="803"/>
      <c r="Z11" s="804"/>
      <c r="AA11" s="804"/>
      <c r="AB11" s="804"/>
      <c r="AC11" s="804"/>
      <c r="AD11" s="804"/>
      <c r="AE11" s="804"/>
      <c r="AF11" s="804"/>
      <c r="AG11" s="804"/>
      <c r="AH11" s="804"/>
    </row>
    <row r="12" spans="1:34" s="268" customFormat="1" ht="22.35" customHeight="1">
      <c r="A12" s="416" t="s">
        <v>13</v>
      </c>
      <c r="B12" s="419">
        <f>IF(A12='All - Delivered Energy'!$D$2,IF('All - Delivered Energy'!$D$28&lt;&gt;C12,"#VALUE",IF('All - Delivered Energy'!$D$3=C12,'All - Delivered Energy'!$C$28,0)),0)</f>
        <v>0</v>
      </c>
      <c r="C12" s="417" t="s">
        <v>353</v>
      </c>
      <c r="D12" s="719" t="str">
        <f>IFERROR(IF(OR(B12="",C12=""),"",INDEX(EnergyConversionRates,MATCH('All - Annual Summary'!C12,EnergyUnits,0))),"")</f>
        <v/>
      </c>
      <c r="E12" s="418" t="str">
        <f t="shared" si="0"/>
        <v/>
      </c>
      <c r="F12" s="420">
        <f>IF('All - Metered Energy'!$B$16=A12,'All - Metered Energy'!$F$32,0)+IF('All - Metered Energy'!$B$85=A12,'All - Metered Energy'!$E$101,0)+IF('All - Metered Energy'!$B$155=A12,'All - Metered Energy'!$E$171,0)+IF('All - Delivered Energy'!$D$3='All - Annual Summary'!C12,'All - Delivered Energy'!$C$31,0)</f>
        <v>0</v>
      </c>
      <c r="G12" s="290"/>
      <c r="H12" s="269"/>
      <c r="L12" s="269"/>
      <c r="M12" s="269"/>
      <c r="N12" s="269"/>
      <c r="O12" s="269"/>
      <c r="P12" s="269"/>
      <c r="Q12" s="269"/>
      <c r="R12" s="269"/>
      <c r="S12" s="269"/>
      <c r="T12" s="269"/>
      <c r="U12" s="269"/>
      <c r="V12" s="269"/>
      <c r="W12" s="269"/>
      <c r="X12" s="269"/>
      <c r="Y12" s="269"/>
      <c r="Z12" s="275"/>
      <c r="AA12" s="269"/>
      <c r="AB12" s="269"/>
      <c r="AC12" s="269"/>
      <c r="AD12" s="269"/>
      <c r="AE12" s="269"/>
      <c r="AF12" s="269"/>
      <c r="AG12" s="269"/>
      <c r="AH12" s="269"/>
    </row>
    <row r="13" spans="1:34" s="268" customFormat="1" ht="22.35" customHeight="1">
      <c r="A13" s="415" t="s">
        <v>332</v>
      </c>
      <c r="B13" s="419">
        <f>IF(A13='All - Delivered Energy'!$D$2,IF('All - Delivered Energy'!$D$28&lt;&gt;C13,"#VALUE",IF('All - Delivered Energy'!$D$3=C13,'All - Delivered Energy'!$C$28,0)),0)</f>
        <v>0</v>
      </c>
      <c r="C13" s="417" t="s">
        <v>345</v>
      </c>
      <c r="D13" s="719" t="str">
        <f>IFERROR(IF(OR(B13="",C13=""),"",INDEX(EnergyConversionRates,MATCH('All - Annual Summary'!C13,EnergyUnits,0))),"")</f>
        <v/>
      </c>
      <c r="E13" s="418" t="str">
        <f t="shared" si="0"/>
        <v/>
      </c>
      <c r="F13" s="420">
        <f>IF('All - Metered Energy'!$B$16=A13,'All - Metered Energy'!$F$32,0)+IF('All - Metered Energy'!$B$85=A13,'All - Metered Energy'!$E$101,0)+IF('All - Metered Energy'!$B$155=A13,'All - Metered Energy'!$E$171,0)+IF('All - Delivered Energy'!$D$3='All - Annual Summary'!C13,'All - Delivered Energy'!$C$31,0)</f>
        <v>0</v>
      </c>
      <c r="G13" s="290"/>
      <c r="H13" s="269"/>
      <c r="L13" s="269"/>
      <c r="M13" s="269"/>
      <c r="N13" s="269"/>
      <c r="O13" s="269"/>
      <c r="P13" s="269"/>
      <c r="Q13" s="269"/>
      <c r="R13" s="269"/>
      <c r="S13" s="269"/>
      <c r="T13" s="269"/>
      <c r="U13" s="269"/>
      <c r="V13" s="269"/>
      <c r="W13" s="269"/>
      <c r="X13" s="269"/>
      <c r="Y13" s="269"/>
      <c r="Z13" s="275"/>
      <c r="AA13" s="269"/>
      <c r="AB13" s="269"/>
      <c r="AC13" s="269"/>
      <c r="AD13" s="269"/>
      <c r="AE13" s="269"/>
      <c r="AF13" s="269"/>
      <c r="AG13" s="269"/>
      <c r="AH13" s="269"/>
    </row>
    <row r="14" spans="1:34" s="268" customFormat="1" ht="22.35" customHeight="1">
      <c r="A14" s="630"/>
      <c r="B14" s="630"/>
      <c r="C14" s="630"/>
      <c r="D14" s="627" t="s">
        <v>664</v>
      </c>
      <c r="E14" s="628">
        <f>SUM(E6:E13)</f>
        <v>0</v>
      </c>
      <c r="F14" s="629">
        <f>SUM(F6:F13)</f>
        <v>0</v>
      </c>
      <c r="G14" s="290"/>
      <c r="H14" s="276"/>
      <c r="L14" s="276"/>
      <c r="M14" s="269"/>
      <c r="N14" s="276"/>
      <c r="O14" s="276"/>
      <c r="P14" s="276"/>
      <c r="Q14" s="269"/>
      <c r="R14" s="269"/>
      <c r="S14" s="269"/>
      <c r="T14" s="276"/>
      <c r="U14" s="276"/>
      <c r="V14" s="276"/>
      <c r="W14" s="276"/>
      <c r="X14" s="269"/>
      <c r="Y14" s="276"/>
      <c r="Z14" s="276"/>
      <c r="AA14" s="276"/>
      <c r="AB14" s="276"/>
      <c r="AC14" s="276"/>
      <c r="AD14" s="276"/>
      <c r="AE14" s="276"/>
      <c r="AF14" s="276"/>
      <c r="AG14" s="276"/>
      <c r="AH14" s="276"/>
    </row>
    <row r="15" spans="1:34" s="268" customFormat="1" ht="22.35" customHeight="1">
      <c r="A15" s="626" t="s">
        <v>657</v>
      </c>
      <c r="B15" s="625"/>
      <c r="C15" s="630"/>
      <c r="D15" s="630"/>
      <c r="E15" s="630"/>
      <c r="F15" s="630"/>
      <c r="G15" s="290"/>
      <c r="H15" s="269"/>
      <c r="L15" s="277"/>
      <c r="M15" s="269"/>
      <c r="N15" s="269"/>
      <c r="O15" s="269"/>
      <c r="P15" s="269"/>
      <c r="Q15" s="269"/>
      <c r="R15" s="269"/>
      <c r="S15" s="269"/>
      <c r="T15" s="277"/>
      <c r="U15" s="277"/>
      <c r="V15" s="277"/>
      <c r="W15" s="277"/>
      <c r="X15" s="269"/>
      <c r="Y15" s="269"/>
      <c r="Z15" s="269"/>
      <c r="AA15" s="269"/>
      <c r="AB15" s="269"/>
      <c r="AC15" s="269"/>
      <c r="AD15" s="269"/>
      <c r="AE15" s="277"/>
      <c r="AF15" s="277"/>
      <c r="AG15" s="277"/>
      <c r="AH15" s="277"/>
    </row>
    <row r="16" spans="1:34" s="268" customFormat="1" ht="26.25" thickBot="1">
      <c r="A16" s="265" t="s">
        <v>374</v>
      </c>
      <c r="B16" s="266" t="str">
        <f>IF(AND('All - Metered Energy'!$C$32=365,'All - Metered Energy'!$C$101=365,'All - Metered Energy'!$C$171=365),"Total Annual Use","Total Annual Use*")</f>
        <v>Total Annual Use</v>
      </c>
      <c r="C16" s="266" t="s">
        <v>44</v>
      </c>
      <c r="D16" s="266" t="s">
        <v>375</v>
      </c>
      <c r="E16" s="284" t="str">
        <f>IF(Units="IP","Thousands BTU (kBtu)","Megajoule (MJ)")</f>
        <v>Megajoule (MJ)</v>
      </c>
      <c r="F16" s="289" t="s">
        <v>376</v>
      </c>
      <c r="G16" s="290"/>
      <c r="H16" s="269"/>
      <c r="L16" s="277"/>
      <c r="M16" s="269"/>
      <c r="N16" s="269"/>
      <c r="O16" s="269"/>
      <c r="P16" s="269"/>
      <c r="Q16" s="269"/>
      <c r="R16" s="269"/>
      <c r="S16" s="269"/>
      <c r="T16" s="277"/>
      <c r="U16" s="277"/>
      <c r="V16" s="277"/>
      <c r="W16" s="277"/>
      <c r="X16" s="269"/>
      <c r="Y16" s="269"/>
      <c r="Z16" s="269"/>
      <c r="AA16" s="269"/>
      <c r="AB16" s="269"/>
      <c r="AC16" s="269"/>
      <c r="AD16" s="269"/>
      <c r="AE16" s="277"/>
      <c r="AF16" s="277"/>
      <c r="AG16" s="277"/>
      <c r="AH16" s="277"/>
    </row>
    <row r="17" spans="1:34" s="268" customFormat="1" ht="22.35" customHeight="1">
      <c r="A17" s="415" t="s">
        <v>652</v>
      </c>
      <c r="B17" s="419">
        <f>IF('All - Metered Energy'!$B$16=A17,'All - Metered Energy'!$D$32,0)*365/'All - Metered Energy'!$C$32+
IF('All - Metered Energy'!$B$85=A17,'All - Metered Energy'!$D$101,0)*365/'All - Metered Energy'!$C$101+
IF('All - Metered Energy'!$B$155=A17,'All - Metered Energy'!$D$171,0)*365/'All - Metered Energy'!$C$171</f>
        <v>0</v>
      </c>
      <c r="C17" s="417" t="s">
        <v>338</v>
      </c>
      <c r="D17" s="719">
        <f>IF(OR(B17="",C17=""),"",INDEX(EnergyConversionRates,MATCH('All - Annual Summary'!C17,EnergyUnits,0)))</f>
        <v>1055.056</v>
      </c>
      <c r="E17" s="418">
        <f>IF(OR(B17="",D17=""),"",B17*D17)</f>
        <v>0</v>
      </c>
      <c r="F17" s="420">
        <f>IF('All - Metered Energy'!$B$16=A17,'All - Metered Energy'!$F$32,0)+IF('All - Metered Energy'!$B$85=A17,'All - Metered Energy'!$E$101,0)+IF('All - Metered Energy'!$B$155=A17,'All - Metered Energy'!$E$171,0)+IF('All - Delivered Energy'!$D$3='All - Annual Summary'!C17,'All - Delivered Energy'!$C$31,0)</f>
        <v>0</v>
      </c>
      <c r="G17" s="290"/>
      <c r="H17" s="269"/>
      <c r="L17" s="277"/>
      <c r="M17" s="269"/>
      <c r="N17" s="269"/>
      <c r="O17" s="269"/>
      <c r="P17" s="269"/>
      <c r="Q17" s="269"/>
      <c r="R17" s="269"/>
      <c r="S17" s="269"/>
      <c r="T17" s="277"/>
      <c r="U17" s="277"/>
      <c r="V17" s="277"/>
      <c r="W17" s="277"/>
      <c r="X17" s="269"/>
      <c r="Y17" s="269"/>
      <c r="Z17" s="269"/>
      <c r="AA17" s="269"/>
      <c r="AB17" s="269"/>
      <c r="AC17" s="269"/>
      <c r="AD17" s="269"/>
      <c r="AE17" s="277"/>
      <c r="AF17" s="277"/>
      <c r="AG17" s="277"/>
      <c r="AH17" s="277"/>
    </row>
    <row r="18" spans="1:34" s="268" customFormat="1" ht="22.35" customHeight="1">
      <c r="A18" s="415" t="s">
        <v>653</v>
      </c>
      <c r="B18" s="419">
        <f>IF('All - Metered Energy'!$B$16=A18,'All - Metered Energy'!$D$32,0)*365/'All - Metered Energy'!$C$32+
IF('All - Metered Energy'!$B$85=A18,'All - Metered Energy'!$D$101,0)*365/'All - Metered Energy'!$C$101+
IF('All - Metered Energy'!$B$155=A18,'All - Metered Energy'!$D$171,0)*365/'All - Metered Energy'!$C$171</f>
        <v>0</v>
      </c>
      <c r="C18" s="417" t="s">
        <v>336</v>
      </c>
      <c r="D18" s="719">
        <f>IF(OR(B18="",C18=""),"",INDEX(EnergyConversionRates,MATCH('All - Annual Summary'!C18,EnergyUnits,0)))</f>
        <v>3.6</v>
      </c>
      <c r="E18" s="418">
        <f>IF(OR(B18="",D18=""),0,B18*D18)</f>
        <v>0</v>
      </c>
      <c r="F18" s="420">
        <f>IF('All - Metered Energy'!$B$16=A18,'All - Metered Energy'!$F$32,0)+IF('All - Metered Energy'!$B$85=A18,'All - Metered Energy'!$E$101,0)+IF('All - Metered Energy'!$B$155=A18,'All - Metered Energy'!$E$171,0)+IF('All - Delivered Energy'!$D$3='All - Annual Summary'!C18,'All - Delivered Energy'!$C$31,0)</f>
        <v>0</v>
      </c>
      <c r="G18" s="290"/>
      <c r="H18" s="269"/>
      <c r="L18" s="277"/>
      <c r="M18" s="269"/>
      <c r="N18" s="269"/>
      <c r="O18" s="269"/>
      <c r="P18" s="269"/>
      <c r="Q18" s="269"/>
      <c r="R18" s="269"/>
      <c r="S18" s="269"/>
      <c r="T18" s="277"/>
      <c r="U18" s="277"/>
      <c r="V18" s="277"/>
      <c r="W18" s="277"/>
      <c r="X18" s="269"/>
      <c r="Y18" s="269"/>
      <c r="Z18" s="269"/>
      <c r="AA18" s="269"/>
      <c r="AB18" s="269"/>
      <c r="AC18" s="269"/>
      <c r="AD18" s="269"/>
      <c r="AE18" s="277"/>
      <c r="AF18" s="277"/>
      <c r="AG18" s="277"/>
      <c r="AH18" s="277"/>
    </row>
    <row r="19" spans="1:34" s="268" customFormat="1" ht="22.35" customHeight="1">
      <c r="A19" s="630"/>
      <c r="B19" s="630"/>
      <c r="C19" s="630"/>
      <c r="D19" s="627" t="s">
        <v>665</v>
      </c>
      <c r="E19" s="628">
        <f>SUM(E17:E18)</f>
        <v>0</v>
      </c>
      <c r="F19" s="629">
        <f>SUM(F17:F18)</f>
        <v>0</v>
      </c>
      <c r="G19" s="290"/>
      <c r="H19" s="269"/>
      <c r="L19" s="277"/>
      <c r="M19" s="269"/>
      <c r="N19" s="269"/>
      <c r="O19" s="269"/>
      <c r="P19" s="269"/>
      <c r="Q19" s="269"/>
      <c r="R19" s="269"/>
      <c r="S19" s="269"/>
      <c r="T19" s="277"/>
      <c r="U19" s="277"/>
      <c r="V19" s="277"/>
      <c r="W19" s="277"/>
      <c r="X19" s="269"/>
      <c r="Y19" s="269"/>
      <c r="Z19" s="269"/>
      <c r="AA19" s="269"/>
      <c r="AB19" s="269"/>
      <c r="AC19" s="269"/>
      <c r="AD19" s="269"/>
      <c r="AE19" s="277"/>
      <c r="AF19" s="277"/>
      <c r="AG19" s="277"/>
      <c r="AH19" s="277"/>
    </row>
    <row r="20" spans="1:34" s="268" customFormat="1" ht="22.35" customHeight="1">
      <c r="A20" s="238" t="s">
        <v>658</v>
      </c>
      <c r="B20" s="630"/>
      <c r="C20" s="630"/>
      <c r="D20" s="630"/>
      <c r="E20" s="630"/>
      <c r="F20" s="630"/>
      <c r="G20" s="290"/>
      <c r="H20" s="269"/>
      <c r="L20" s="277"/>
      <c r="M20" s="269"/>
      <c r="N20" s="269"/>
      <c r="O20" s="269"/>
      <c r="P20" s="269"/>
      <c r="Q20" s="269"/>
      <c r="R20" s="269"/>
      <c r="S20" s="269"/>
      <c r="T20" s="269"/>
      <c r="U20" s="277"/>
      <c r="V20" s="277"/>
      <c r="W20" s="277"/>
      <c r="X20" s="269"/>
      <c r="Y20" s="269"/>
      <c r="Z20" s="269"/>
      <c r="AA20" s="269"/>
      <c r="AB20" s="269"/>
      <c r="AC20" s="269"/>
      <c r="AD20" s="269"/>
      <c r="AE20" s="277"/>
      <c r="AF20" s="277"/>
      <c r="AG20" s="277"/>
      <c r="AH20" s="277"/>
    </row>
    <row r="21" spans="1:34" s="268" customFormat="1" ht="26.25" thickBot="1">
      <c r="A21" s="265" t="s">
        <v>374</v>
      </c>
      <c r="B21" s="266" t="str">
        <f>IF(AND('All - Metered Energy'!$C$32=365,'All - Metered Energy'!$C$101=365,'All - Metered Energy'!$C$171=365),"Total Annual Use","Total Annual Use*")</f>
        <v>Total Annual Use</v>
      </c>
      <c r="C21" s="266" t="s">
        <v>44</v>
      </c>
      <c r="D21" s="266" t="s">
        <v>375</v>
      </c>
      <c r="E21" s="284" t="str">
        <f>IF(Units="IP","Thousands BTU (kBtu)","Megajoule (MJ)")</f>
        <v>Megajoule (MJ)</v>
      </c>
      <c r="F21" s="289" t="s">
        <v>376</v>
      </c>
      <c r="G21" s="290"/>
      <c r="H21" s="269"/>
      <c r="L21" s="277"/>
      <c r="M21" s="269"/>
      <c r="N21" s="269"/>
      <c r="O21" s="269"/>
      <c r="P21" s="269"/>
      <c r="Q21" s="269"/>
      <c r="R21" s="269"/>
      <c r="S21" s="269"/>
      <c r="T21" s="269"/>
      <c r="U21" s="277"/>
      <c r="V21" s="277"/>
      <c r="W21" s="277"/>
      <c r="X21" s="269"/>
      <c r="Y21" s="269"/>
      <c r="Z21" s="269"/>
      <c r="AA21" s="269"/>
      <c r="AB21" s="269"/>
      <c r="AC21" s="269"/>
      <c r="AD21" s="269"/>
      <c r="AE21" s="277"/>
      <c r="AF21" s="277"/>
      <c r="AG21" s="277"/>
      <c r="AH21" s="277"/>
    </row>
    <row r="22" spans="1:34" s="268" customFormat="1" ht="22.35" customHeight="1">
      <c r="A22" s="415" t="s">
        <v>654</v>
      </c>
      <c r="B22" s="419">
        <f>IF('All - Metered Energy'!$B$16=A22,'All - Metered Energy'!$D$32,0)*365/'All - Metered Energy'!$C$32+
IF('All - Metered Energy'!$B$85=A22,'All - Metered Energy'!$D$101,0)*365/'All - Metered Energy'!$C$101+
IF('All - Metered Energy'!$B$155=A22,'All - Metered Energy'!$D$171,0)*365/'All - Metered Energy'!$C$171</f>
        <v>0</v>
      </c>
      <c r="C22" s="417" t="s">
        <v>338</v>
      </c>
      <c r="D22" s="719">
        <f>IF(OR(B22="",C22=""),"",INDEX(EnergyConversionRates,MATCH('All - Annual Summary'!C22,EnergyUnits,0)))</f>
        <v>1055.056</v>
      </c>
      <c r="E22" s="418">
        <f>IF(OR(B22="",D22=""),0,B22*D22)</f>
        <v>0</v>
      </c>
      <c r="F22" s="420">
        <f>IF('All - Metered Energy'!$B$16=A22,'All - Metered Energy'!$F$32,0)+IF('All - Metered Energy'!$B$85=A22,'All - Metered Energy'!$E$101,0)+IF('All - Metered Energy'!$B$155=A22,'All - Metered Energy'!$E$171,0)+IF('All - Delivered Energy'!$D$3='All - Annual Summary'!C22,'All - Delivered Energy'!$C$31,0)</f>
        <v>0</v>
      </c>
      <c r="G22" s="290"/>
      <c r="H22" s="269"/>
      <c r="L22" s="277"/>
      <c r="M22" s="269"/>
      <c r="N22" s="269"/>
      <c r="O22" s="269"/>
      <c r="P22" s="269"/>
      <c r="Q22" s="269"/>
      <c r="R22" s="269"/>
      <c r="S22" s="269"/>
      <c r="T22" s="269"/>
      <c r="U22" s="277"/>
      <c r="V22" s="277"/>
      <c r="W22" s="277"/>
      <c r="X22" s="269"/>
      <c r="Y22" s="269"/>
      <c r="Z22" s="269"/>
      <c r="AA22" s="269"/>
      <c r="AB22" s="269"/>
      <c r="AC22" s="269"/>
      <c r="AD22" s="269"/>
      <c r="AE22" s="277"/>
      <c r="AF22" s="277"/>
      <c r="AG22" s="277"/>
      <c r="AH22" s="277"/>
    </row>
    <row r="23" spans="1:34" s="268" customFormat="1" ht="22.35" customHeight="1">
      <c r="A23" s="415" t="s">
        <v>655</v>
      </c>
      <c r="B23" s="419">
        <f>IF('All - Metered Energy'!$B$16=A23,'All - Metered Energy'!$D$32,0)*365/'All - Metered Energy'!$C$32+
IF('All - Metered Energy'!$B$85=A23,'All - Metered Energy'!$D$101,0)*365/'All - Metered Energy'!$C$101+
IF('All - Metered Energy'!$B$155=A23,'All - Metered Energy'!$D$171,0)*365/'All - Metered Energy'!$C$171</f>
        <v>0</v>
      </c>
      <c r="C23" s="417" t="s">
        <v>336</v>
      </c>
      <c r="D23" s="719">
        <f>IF(OR(B23="",C23=""),"",INDEX(EnergyConversionRates,MATCH('All - Annual Summary'!C23,EnergyUnits,0)))</f>
        <v>3.6</v>
      </c>
      <c r="E23" s="418">
        <f>IF(OR(B23="",D23=""),"",B23*D23)</f>
        <v>0</v>
      </c>
      <c r="F23" s="420">
        <f>IF('All - Metered Energy'!$B$16=A23,'All - Metered Energy'!$F$32,0)+IF('All - Metered Energy'!$B$85=A23,'All - Metered Energy'!$E$101,0)+IF('All - Metered Energy'!$B$155=A23,'All - Metered Energy'!$E$171,0)+IF('All - Delivered Energy'!$D$3='All - Annual Summary'!C23,'All - Delivered Energy'!$C$31,0)</f>
        <v>0</v>
      </c>
      <c r="G23" s="290"/>
      <c r="H23" s="269"/>
      <c r="L23" s="277"/>
      <c r="M23" s="269"/>
      <c r="N23" s="269"/>
      <c r="O23" s="269"/>
      <c r="P23" s="269"/>
      <c r="Q23" s="269"/>
      <c r="R23" s="269"/>
      <c r="S23" s="269"/>
      <c r="T23" s="269"/>
      <c r="U23" s="277"/>
      <c r="V23" s="277"/>
      <c r="W23" s="277"/>
      <c r="X23" s="269"/>
      <c r="Y23" s="269"/>
      <c r="Z23" s="269"/>
      <c r="AA23" s="269"/>
      <c r="AB23" s="269"/>
      <c r="AC23" s="269"/>
      <c r="AD23" s="269"/>
      <c r="AE23" s="277"/>
      <c r="AF23" s="277"/>
      <c r="AG23" s="277"/>
      <c r="AH23" s="277"/>
    </row>
    <row r="24" spans="1:34" s="268" customFormat="1" ht="22.35" customHeight="1">
      <c r="A24" s="631"/>
      <c r="B24" s="630"/>
      <c r="C24" s="630"/>
      <c r="D24" s="627" t="s">
        <v>666</v>
      </c>
      <c r="E24" s="628">
        <f>SUM(E22:E23)</f>
        <v>0</v>
      </c>
      <c r="F24" s="629">
        <f>SUM(F22:F23)</f>
        <v>0</v>
      </c>
      <c r="G24" s="290"/>
      <c r="H24" s="269"/>
      <c r="L24" s="277"/>
      <c r="M24" s="269"/>
      <c r="N24" s="269"/>
      <c r="O24" s="269"/>
      <c r="P24" s="269"/>
      <c r="Q24" s="269"/>
      <c r="R24" s="269"/>
      <c r="S24" s="269"/>
      <c r="T24" s="269"/>
      <c r="U24" s="277"/>
      <c r="V24" s="277"/>
      <c r="W24" s="277"/>
      <c r="X24" s="269"/>
      <c r="Y24" s="269"/>
      <c r="Z24" s="269"/>
      <c r="AA24" s="269"/>
      <c r="AB24" s="269"/>
      <c r="AC24" s="269"/>
      <c r="AD24" s="269"/>
      <c r="AE24" s="277"/>
      <c r="AF24" s="277"/>
      <c r="AG24" s="277"/>
      <c r="AH24" s="277"/>
    </row>
    <row r="25" spans="1:34" s="268" customFormat="1" ht="22.35" customHeight="1">
      <c r="A25" s="526" t="s">
        <v>542</v>
      </c>
      <c r="B25" s="630"/>
      <c r="C25" s="630"/>
      <c r="D25" s="634" t="s">
        <v>670</v>
      </c>
      <c r="E25" s="622"/>
      <c r="F25" s="635" t="s">
        <v>718</v>
      </c>
      <c r="G25" s="290"/>
      <c r="H25" s="269"/>
      <c r="L25" s="277"/>
      <c r="M25" s="269"/>
      <c r="N25" s="269"/>
      <c r="O25" s="269"/>
      <c r="P25" s="269"/>
      <c r="Q25" s="269"/>
      <c r="R25" s="269"/>
      <c r="S25" s="269"/>
      <c r="T25" s="269"/>
      <c r="U25" s="277"/>
      <c r="V25" s="277"/>
      <c r="W25" s="277"/>
      <c r="X25" s="269"/>
      <c r="Y25" s="269"/>
      <c r="Z25" s="269"/>
      <c r="AA25" s="269"/>
      <c r="AB25" s="269"/>
      <c r="AC25" s="269"/>
      <c r="AD25" s="269"/>
      <c r="AE25" s="277"/>
      <c r="AF25" s="277"/>
      <c r="AG25" s="277"/>
      <c r="AH25" s="277"/>
    </row>
    <row r="26" spans="1:34" s="268" customFormat="1" ht="22.35" customHeight="1">
      <c r="A26" s="623" t="s">
        <v>0</v>
      </c>
      <c r="B26" s="716">
        <f>'All - Building'!B3:E3</f>
        <v>0</v>
      </c>
      <c r="C26" s="437"/>
      <c r="D26" s="269"/>
      <c r="E26" s="285"/>
      <c r="F26" s="290"/>
      <c r="G26" s="290"/>
      <c r="H26" s="269"/>
      <c r="L26" s="277"/>
      <c r="M26" s="269"/>
      <c r="N26" s="269"/>
      <c r="O26" s="269"/>
      <c r="P26" s="269"/>
      <c r="Q26" s="269"/>
      <c r="R26" s="269"/>
      <c r="S26" s="269"/>
      <c r="T26" s="269"/>
      <c r="U26" s="277"/>
      <c r="V26" s="277"/>
      <c r="W26" s="277"/>
      <c r="X26" s="269"/>
      <c r="Y26" s="269"/>
      <c r="Z26" s="269"/>
      <c r="AA26" s="269"/>
      <c r="AB26" s="269"/>
      <c r="AC26" s="269"/>
      <c r="AD26" s="269"/>
      <c r="AE26" s="277"/>
      <c r="AF26" s="277"/>
      <c r="AG26" s="277"/>
      <c r="AH26" s="277"/>
    </row>
    <row r="27" spans="1:34" s="268" customFormat="1" ht="22.35" customHeight="1">
      <c r="A27" s="623" t="str">
        <f>IF(Units="IP","Gross Conditioned Square Feet", "Gross Conditioned Square Meters")</f>
        <v>Gross Conditioned Square Meters</v>
      </c>
      <c r="B27" s="434">
        <f>'All - Building'!$B$19</f>
        <v>0</v>
      </c>
      <c r="C27" s="269"/>
      <c r="D27" s="269"/>
      <c r="E27" s="285"/>
      <c r="F27" s="290"/>
      <c r="G27" s="290"/>
      <c r="H27" s="269"/>
      <c r="L27" s="277"/>
      <c r="M27" s="269"/>
      <c r="N27" s="269"/>
      <c r="O27" s="269"/>
      <c r="P27" s="269"/>
      <c r="Q27" s="269"/>
      <c r="R27" s="269"/>
      <c r="S27" s="269"/>
      <c r="T27" s="269"/>
      <c r="U27" s="277"/>
      <c r="V27" s="277"/>
      <c r="W27" s="277"/>
      <c r="X27" s="269"/>
      <c r="Y27" s="269"/>
      <c r="Z27" s="269"/>
      <c r="AA27" s="269"/>
      <c r="AB27" s="269"/>
      <c r="AC27" s="269"/>
      <c r="AD27" s="269"/>
      <c r="AE27" s="277"/>
      <c r="AF27" s="277"/>
      <c r="AG27" s="277"/>
      <c r="AH27" s="277"/>
    </row>
    <row r="28" spans="1:34" s="268" customFormat="1" ht="22.35" customHeight="1">
      <c r="A28" s="623" t="str">
        <f>IF(Units="IP","EUI [building] (kBtu/sf/yr)","EUI [building] (MJ/sqm/yr)")</f>
        <v>EUI [building] (MJ/sqm/yr)</v>
      </c>
      <c r="B28" s="435" t="e">
        <f>(E14+E19-E24-E25)/B27</f>
        <v>#DIV/0!</v>
      </c>
      <c r="C28" s="269"/>
      <c r="D28" s="269"/>
      <c r="E28" s="285"/>
      <c r="F28" s="290"/>
      <c r="G28" s="290"/>
      <c r="H28" s="269"/>
      <c r="L28" s="277"/>
      <c r="M28" s="269"/>
      <c r="N28" s="269"/>
      <c r="O28" s="269"/>
      <c r="P28" s="269"/>
      <c r="Q28" s="269"/>
      <c r="R28" s="269"/>
      <c r="S28" s="269"/>
      <c r="T28" s="269"/>
      <c r="U28" s="277"/>
      <c r="V28" s="277"/>
      <c r="W28" s="277"/>
      <c r="X28" s="269"/>
      <c r="Y28" s="269"/>
      <c r="Z28" s="269"/>
      <c r="AA28" s="269"/>
      <c r="AB28" s="269"/>
      <c r="AC28" s="269"/>
      <c r="AD28" s="269"/>
      <c r="AE28" s="277"/>
      <c r="AF28" s="277"/>
      <c r="AG28" s="277"/>
      <c r="AH28" s="277"/>
    </row>
    <row r="29" spans="1:34" s="268" customFormat="1" ht="22.35" customHeight="1">
      <c r="A29" s="623" t="str">
        <f>IF(Units="IP","EUI [site] (kBtu/sf/yr)","EUI [site] (MJ/sqm/yr)")</f>
        <v>EUI [site] (MJ/sqm/yr)</v>
      </c>
      <c r="B29" s="621" t="e">
        <f>(E14-E24-E25)/B27</f>
        <v>#DIV/0!</v>
      </c>
      <c r="G29" s="290"/>
      <c r="H29" s="269"/>
      <c r="L29" s="277"/>
      <c r="M29" s="269"/>
      <c r="N29" s="269"/>
      <c r="O29" s="269"/>
      <c r="P29" s="269"/>
      <c r="Q29" s="269"/>
      <c r="R29" s="269"/>
      <c r="S29" s="269"/>
      <c r="T29" s="269"/>
      <c r="U29" s="277"/>
      <c r="V29" s="277"/>
      <c r="W29" s="277"/>
      <c r="X29" s="269"/>
      <c r="Y29" s="269"/>
      <c r="Z29" s="269"/>
      <c r="AA29" s="269"/>
      <c r="AB29" s="269"/>
      <c r="AC29" s="269"/>
      <c r="AD29" s="269"/>
      <c r="AE29" s="277"/>
      <c r="AF29" s="277"/>
      <c r="AG29" s="277"/>
      <c r="AH29" s="277"/>
    </row>
    <row r="30" spans="1:34" s="268" customFormat="1" ht="22.35" customHeight="1">
      <c r="A30" s="623" t="str">
        <f>IF(Units="IP","Site ECI (energy cost index or $/sf/yr)","Site ECI (energy cost index or $/sqm/yr)")</f>
        <v>Site ECI (energy cost index or $/sqm/yr)</v>
      </c>
      <c r="B30" s="436" t="e">
        <f>(F14-F24)/B27</f>
        <v>#DIV/0!</v>
      </c>
      <c r="C30" s="269"/>
      <c r="D30" s="269"/>
      <c r="E30" s="285"/>
      <c r="F30" s="290"/>
      <c r="G30" s="290"/>
      <c r="H30" s="269"/>
      <c r="L30" s="277"/>
      <c r="M30" s="269"/>
      <c r="N30" s="269"/>
      <c r="O30" s="269"/>
      <c r="P30" s="269"/>
      <c r="Q30" s="269"/>
      <c r="R30" s="269"/>
      <c r="S30" s="269"/>
      <c r="T30" s="269"/>
      <c r="U30" s="277"/>
      <c r="V30" s="277"/>
      <c r="W30" s="277"/>
      <c r="X30" s="269"/>
      <c r="Y30" s="269"/>
      <c r="Z30" s="269"/>
      <c r="AA30" s="269"/>
      <c r="AB30" s="269"/>
      <c r="AC30" s="269"/>
      <c r="AD30" s="269"/>
      <c r="AE30" s="277"/>
      <c r="AF30" s="277"/>
      <c r="AG30" s="277"/>
      <c r="AH30" s="277"/>
    </row>
    <row r="31" spans="1:34" s="268" customFormat="1" ht="22.35" customHeight="1">
      <c r="A31" s="624" t="s">
        <v>649</v>
      </c>
      <c r="B31" s="421"/>
      <c r="C31" s="269"/>
      <c r="D31" s="269"/>
      <c r="E31" s="285"/>
      <c r="F31" s="290"/>
      <c r="G31" s="614"/>
      <c r="H31" s="269"/>
      <c r="L31" s="277"/>
      <c r="M31" s="269"/>
      <c r="N31" s="269"/>
      <c r="O31" s="269"/>
      <c r="P31" s="269"/>
      <c r="Q31" s="269"/>
      <c r="R31" s="269"/>
      <c r="S31" s="269"/>
      <c r="T31" s="269"/>
      <c r="U31" s="277"/>
      <c r="V31" s="277"/>
      <c r="W31" s="277"/>
      <c r="X31" s="269"/>
      <c r="Y31" s="269"/>
      <c r="Z31" s="269"/>
      <c r="AA31" s="269"/>
      <c r="AB31" s="269"/>
      <c r="AC31" s="269"/>
      <c r="AD31" s="269"/>
      <c r="AE31" s="277"/>
      <c r="AF31" s="277"/>
      <c r="AG31" s="277"/>
      <c r="AH31" s="277"/>
    </row>
    <row r="32" spans="1:34" s="268" customFormat="1" ht="22.35" customHeight="1">
      <c r="A32" s="427" t="s">
        <v>407</v>
      </c>
      <c r="B32" s="425"/>
      <c r="C32" s="269"/>
      <c r="D32" s="269"/>
      <c r="E32" s="285"/>
      <c r="F32" s="290"/>
      <c r="G32" s="614"/>
      <c r="H32" s="269"/>
      <c r="L32" s="277"/>
      <c r="M32" s="269"/>
      <c r="N32" s="269"/>
      <c r="O32" s="269"/>
      <c r="P32" s="269"/>
      <c r="Q32" s="269"/>
      <c r="R32" s="269"/>
      <c r="S32" s="269"/>
      <c r="T32" s="269"/>
      <c r="U32" s="277"/>
      <c r="V32" s="277"/>
      <c r="W32" s="277"/>
      <c r="X32" s="269"/>
      <c r="Y32" s="269"/>
      <c r="Z32" s="269"/>
      <c r="AA32" s="269"/>
      <c r="AB32" s="269"/>
      <c r="AC32" s="269"/>
      <c r="AD32" s="269"/>
      <c r="AE32" s="277"/>
      <c r="AF32" s="277"/>
      <c r="AG32" s="277"/>
      <c r="AH32" s="277"/>
    </row>
    <row r="33" spans="1:34" s="268" customFormat="1" ht="22.35" customHeight="1">
      <c r="A33" s="431" t="s">
        <v>380</v>
      </c>
      <c r="B33" s="808"/>
      <c r="C33" s="781"/>
      <c r="D33" s="428"/>
      <c r="E33" s="285"/>
      <c r="F33" s="290"/>
      <c r="G33" s="290"/>
      <c r="H33" s="269"/>
      <c r="L33" s="277"/>
      <c r="M33" s="269"/>
      <c r="N33" s="269"/>
      <c r="O33" s="269"/>
      <c r="P33" s="269"/>
      <c r="Q33" s="269"/>
      <c r="R33" s="269"/>
      <c r="S33" s="269"/>
      <c r="T33" s="269"/>
      <c r="U33" s="277"/>
      <c r="V33" s="277"/>
      <c r="W33" s="277"/>
      <c r="X33" s="269"/>
      <c r="Y33" s="269"/>
      <c r="Z33" s="269"/>
      <c r="AA33" s="269"/>
      <c r="AB33" s="269"/>
      <c r="AC33" s="269"/>
      <c r="AD33" s="269"/>
      <c r="AE33" s="277"/>
      <c r="AF33" s="277"/>
      <c r="AG33" s="277"/>
      <c r="AH33" s="277"/>
    </row>
    <row r="34" spans="1:34" s="268" customFormat="1" ht="22.35" customHeight="1">
      <c r="A34" s="432" t="str">
        <f>IF(Units="IP","Benchmark EUI (kBtu/sf/yr)","Benchmark EUI (MJ/sqm/yr)")</f>
        <v>Benchmark EUI (MJ/sqm/yr)</v>
      </c>
      <c r="B34" s="622"/>
      <c r="C34" s="269"/>
      <c r="D34" s="153"/>
      <c r="E34" s="429"/>
      <c r="F34" s="290"/>
      <c r="G34" s="290"/>
      <c r="H34" s="269"/>
      <c r="L34" s="277"/>
      <c r="M34" s="269"/>
      <c r="N34" s="269"/>
      <c r="O34" s="269"/>
      <c r="P34" s="269"/>
      <c r="Q34" s="269"/>
      <c r="R34" s="269"/>
      <c r="S34" s="269"/>
      <c r="T34" s="269"/>
      <c r="U34" s="277"/>
      <c r="V34" s="277"/>
      <c r="W34" s="277"/>
      <c r="X34" s="269"/>
      <c r="Y34" s="269"/>
      <c r="Z34" s="269"/>
      <c r="AA34" s="269"/>
      <c r="AB34" s="269"/>
      <c r="AC34" s="269"/>
      <c r="AD34" s="269"/>
      <c r="AE34" s="277"/>
      <c r="AF34" s="277"/>
      <c r="AG34" s="277"/>
      <c r="AH34" s="277"/>
    </row>
    <row r="35" spans="1:34" s="268" customFormat="1" ht="22.35" customHeight="1">
      <c r="A35" s="433" t="str">
        <f>IF(Units="IP","Target EUI [building] (kBtu/sf/yr)","Target EUI [building] (MJ/sqm/yr)")</f>
        <v>Target EUI [building] (MJ/sqm/yr)</v>
      </c>
      <c r="B35" s="622"/>
      <c r="C35" s="269"/>
      <c r="D35" s="153"/>
      <c r="E35" s="429"/>
      <c r="F35" s="290"/>
      <c r="G35" s="290"/>
      <c r="H35" s="269"/>
      <c r="L35" s="277"/>
      <c r="M35" s="269"/>
      <c r="N35" s="269"/>
      <c r="O35" s="269"/>
      <c r="P35" s="269"/>
      <c r="Q35" s="269"/>
      <c r="R35" s="269"/>
      <c r="S35" s="269"/>
      <c r="T35" s="269"/>
      <c r="U35" s="277"/>
      <c r="V35" s="277"/>
      <c r="W35" s="277"/>
      <c r="X35" s="269"/>
      <c r="Y35" s="269"/>
      <c r="Z35" s="269"/>
      <c r="AA35" s="269"/>
      <c r="AB35" s="269"/>
      <c r="AC35" s="269"/>
      <c r="AD35" s="269"/>
      <c r="AE35" s="277"/>
      <c r="AF35" s="277"/>
      <c r="AG35" s="277"/>
      <c r="AH35" s="277"/>
    </row>
    <row r="36" spans="1:34" s="268" customFormat="1" ht="22.35" customHeight="1">
      <c r="A36" s="433" t="str">
        <f>IF(Units="IP","Target EUI [site] (kBtu/sf/yr)","Target EUI [site] (MJ/sqm/yr)")</f>
        <v>Target EUI [site] (MJ/sqm/yr)</v>
      </c>
      <c r="B36" s="622"/>
      <c r="C36" s="269"/>
      <c r="D36" s="383"/>
      <c r="E36" s="383"/>
      <c r="F36" s="614"/>
      <c r="G36" s="290"/>
      <c r="H36" s="269"/>
      <c r="L36" s="277"/>
      <c r="M36" s="269"/>
      <c r="N36" s="269"/>
      <c r="O36" s="269"/>
      <c r="P36" s="269"/>
      <c r="Q36" s="269"/>
      <c r="R36" s="269"/>
      <c r="S36" s="269"/>
      <c r="T36" s="269"/>
      <c r="U36" s="277"/>
      <c r="V36" s="277"/>
      <c r="W36" s="277"/>
      <c r="X36" s="269"/>
      <c r="Y36" s="269"/>
      <c r="Z36" s="269"/>
      <c r="AA36" s="269"/>
      <c r="AB36" s="269"/>
      <c r="AC36" s="269"/>
      <c r="AD36" s="269"/>
      <c r="AE36" s="277"/>
      <c r="AF36" s="277"/>
      <c r="AG36" s="277"/>
      <c r="AH36" s="277"/>
    </row>
    <row r="37" spans="1:34" s="268" customFormat="1" ht="22.35" customHeight="1">
      <c r="A37" s="433" t="str">
        <f>IF(Units="IP","Target ECI [site] ($/sf)","Target ECI [site] ($/sqm)")</f>
        <v>Target ECI [site] ($/sqm)</v>
      </c>
      <c r="B37" s="239"/>
      <c r="C37" s="269"/>
      <c r="F37" s="290"/>
      <c r="G37" s="290"/>
      <c r="H37" s="269"/>
      <c r="L37" s="277"/>
      <c r="M37" s="269"/>
      <c r="N37" s="269"/>
      <c r="O37" s="269"/>
      <c r="P37" s="269"/>
      <c r="Q37" s="269"/>
      <c r="R37" s="269"/>
      <c r="S37" s="269"/>
      <c r="T37" s="269"/>
      <c r="U37" s="277"/>
      <c r="V37" s="277"/>
      <c r="W37" s="277"/>
      <c r="X37" s="269"/>
      <c r="Y37" s="269"/>
      <c r="Z37" s="269"/>
      <c r="AA37" s="269"/>
      <c r="AB37" s="269"/>
      <c r="AC37" s="269"/>
      <c r="AD37" s="269"/>
      <c r="AE37" s="277"/>
      <c r="AF37" s="277"/>
      <c r="AG37" s="277"/>
      <c r="AH37" s="277"/>
    </row>
    <row r="38" spans="1:34" s="268" customFormat="1" ht="22.35" customHeight="1">
      <c r="A38" s="431" t="s">
        <v>717</v>
      </c>
      <c r="B38" s="710" t="str">
        <f>IF(AND(B35="",B36=""),"",IF(AND(B35&lt;&gt;"",B36&lt;&gt;""),IF(B35=B36,(B28-B35)*B27,"Error"),IF(B36="",(B28-B35)*B27,IF(B35="",(B29-B36)*B27,0))))</f>
        <v/>
      </c>
      <c r="C38" s="269" t="str">
        <f>IF(Units="IP","kBTU","MJ")</f>
        <v>MJ</v>
      </c>
      <c r="D38" s="98"/>
      <c r="E38" s="429"/>
      <c r="F38" s="290"/>
      <c r="G38" s="290"/>
      <c r="H38" s="269"/>
      <c r="L38" s="277"/>
      <c r="M38" s="269"/>
      <c r="N38" s="269"/>
      <c r="O38" s="269"/>
      <c r="P38" s="269"/>
      <c r="Q38" s="269"/>
      <c r="R38" s="269"/>
      <c r="S38" s="269"/>
      <c r="T38" s="269"/>
      <c r="U38" s="277"/>
      <c r="V38" s="277"/>
      <c r="W38" s="277"/>
      <c r="X38" s="269"/>
      <c r="Y38" s="269"/>
      <c r="Z38" s="269"/>
      <c r="AA38" s="269"/>
      <c r="AB38" s="269"/>
      <c r="AC38" s="269"/>
      <c r="AD38" s="269"/>
      <c r="AE38" s="277"/>
      <c r="AF38" s="277"/>
      <c r="AG38" s="277"/>
      <c r="AH38" s="277"/>
    </row>
    <row r="39" spans="1:34" s="268" customFormat="1" ht="22.35" customHeight="1">
      <c r="A39" s="431" t="s">
        <v>406</v>
      </c>
      <c r="B39" s="430" t="str">
        <f>IF(ISBLANK(B37),"",(B30-B37)*B27)</f>
        <v/>
      </c>
      <c r="C39" s="269" t="s">
        <v>543</v>
      </c>
      <c r="D39" s="98"/>
      <c r="E39" s="429"/>
      <c r="F39" s="290"/>
      <c r="G39" s="290"/>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row>
    <row r="40" spans="1:34" s="268" customFormat="1" ht="18.95" customHeight="1">
      <c r="A40" s="426"/>
      <c r="B40" s="280"/>
      <c r="C40" s="269"/>
      <c r="D40" s="269"/>
      <c r="E40" s="285"/>
      <c r="F40" s="290"/>
      <c r="G40" s="290"/>
      <c r="L40" s="269"/>
      <c r="M40" s="279"/>
      <c r="N40" s="269"/>
      <c r="O40" s="269"/>
      <c r="P40" s="269"/>
      <c r="Q40" s="269"/>
      <c r="R40" s="269"/>
      <c r="S40" s="269"/>
      <c r="T40" s="269"/>
      <c r="U40" s="269"/>
      <c r="V40" s="269"/>
      <c r="W40" s="269"/>
      <c r="X40" s="279"/>
      <c r="Y40" s="269"/>
      <c r="Z40" s="269"/>
      <c r="AA40" s="269"/>
      <c r="AB40" s="269"/>
      <c r="AC40" s="269"/>
      <c r="AD40" s="269"/>
      <c r="AE40" s="269"/>
      <c r="AF40" s="269"/>
      <c r="AG40" s="269"/>
      <c r="AH40" s="269"/>
    </row>
    <row r="41" spans="1:34" s="268" customFormat="1" ht="18.95" customHeight="1">
      <c r="A41" s="632" t="s">
        <v>335</v>
      </c>
      <c r="B41" s="278"/>
      <c r="C41" s="278"/>
      <c r="D41" s="278"/>
      <c r="E41" s="286"/>
      <c r="F41" s="291"/>
      <c r="G41" s="290"/>
      <c r="H41" s="269"/>
      <c r="I41" s="269"/>
      <c r="J41" s="269"/>
      <c r="K41" s="269"/>
      <c r="L41" s="269"/>
      <c r="M41" s="279"/>
      <c r="N41" s="269"/>
      <c r="O41" s="277"/>
      <c r="P41" s="269"/>
      <c r="Q41" s="269"/>
      <c r="R41" s="269"/>
      <c r="S41" s="269"/>
      <c r="T41" s="269"/>
      <c r="U41" s="269"/>
      <c r="V41" s="269"/>
      <c r="W41" s="269"/>
      <c r="X41" s="279"/>
      <c r="Y41" s="269"/>
      <c r="Z41" s="277"/>
      <c r="AA41" s="269"/>
      <c r="AB41" s="269"/>
      <c r="AC41" s="269"/>
      <c r="AD41" s="269"/>
      <c r="AE41" s="269"/>
      <c r="AF41" s="269"/>
      <c r="AG41" s="269"/>
      <c r="AH41" s="269"/>
    </row>
    <row r="42" spans="1:34" s="268" customFormat="1" ht="18.95" customHeight="1">
      <c r="A42" s="796"/>
      <c r="B42" s="797"/>
      <c r="C42" s="797"/>
      <c r="D42" s="797"/>
      <c r="E42" s="797"/>
      <c r="F42" s="798"/>
      <c r="G42" s="290"/>
      <c r="H42" s="269"/>
      <c r="I42" s="269"/>
      <c r="J42" s="269"/>
      <c r="K42" s="269"/>
      <c r="L42" s="269"/>
      <c r="M42" s="279"/>
      <c r="N42" s="269"/>
      <c r="O42" s="277"/>
      <c r="P42" s="269"/>
      <c r="Q42" s="269"/>
      <c r="R42" s="269"/>
      <c r="S42" s="269"/>
      <c r="T42" s="269"/>
      <c r="U42" s="269"/>
      <c r="V42" s="269"/>
      <c r="W42" s="269"/>
      <c r="X42" s="279"/>
      <c r="Y42" s="269"/>
      <c r="Z42" s="277"/>
      <c r="AA42" s="269"/>
      <c r="AB42" s="269"/>
      <c r="AC42" s="269"/>
      <c r="AD42" s="269"/>
      <c r="AE42" s="269"/>
      <c r="AF42" s="269"/>
      <c r="AG42" s="269"/>
      <c r="AH42" s="269"/>
    </row>
    <row r="43" spans="1:34" s="268" customFormat="1" ht="18.95" customHeight="1">
      <c r="A43" s="796"/>
      <c r="B43" s="797"/>
      <c r="C43" s="797"/>
      <c r="D43" s="797"/>
      <c r="E43" s="797"/>
      <c r="F43" s="798"/>
      <c r="G43" s="290"/>
      <c r="H43" s="269"/>
      <c r="I43" s="269"/>
      <c r="J43" s="269"/>
      <c r="K43" s="269"/>
      <c r="L43" s="269"/>
      <c r="M43" s="279"/>
      <c r="N43" s="269"/>
      <c r="O43" s="277"/>
      <c r="P43" s="269"/>
      <c r="Q43" s="269"/>
      <c r="R43" s="269"/>
      <c r="S43" s="269"/>
      <c r="T43" s="269"/>
      <c r="U43" s="269"/>
      <c r="V43" s="269"/>
      <c r="W43" s="269"/>
      <c r="X43" s="279"/>
      <c r="Y43" s="269"/>
      <c r="Z43" s="277"/>
      <c r="AA43" s="269"/>
      <c r="AB43" s="269"/>
      <c r="AC43" s="269"/>
      <c r="AD43" s="269"/>
      <c r="AE43" s="269"/>
      <c r="AF43" s="269"/>
      <c r="AG43" s="269"/>
      <c r="AH43" s="269"/>
    </row>
    <row r="44" spans="1:34" s="268" customFormat="1" ht="18.95" customHeight="1">
      <c r="A44" s="796"/>
      <c r="B44" s="797"/>
      <c r="C44" s="797"/>
      <c r="D44" s="797"/>
      <c r="E44" s="797"/>
      <c r="F44" s="798"/>
      <c r="G44" s="290"/>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row>
    <row r="45" spans="1:34">
      <c r="A45" s="799"/>
      <c r="B45" s="800"/>
      <c r="C45" s="800"/>
      <c r="D45" s="800"/>
      <c r="E45" s="800"/>
      <c r="F45" s="801"/>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row>
    <row r="46" spans="1:34">
      <c r="A46" s="279"/>
      <c r="B46" s="269"/>
      <c r="C46" s="277"/>
      <c r="D46" s="269"/>
      <c r="E46" s="285"/>
      <c r="F46" s="290"/>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row>
    <row r="47" spans="1:34">
      <c r="A47" s="269"/>
      <c r="B47" s="269"/>
      <c r="C47" s="269"/>
      <c r="D47" s="269"/>
      <c r="E47" s="285"/>
      <c r="F47" s="290"/>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row>
    <row r="48" spans="1:34">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row>
    <row r="49" spans="1:34">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row>
    <row r="50" spans="1:34">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row>
    <row r="51" spans="1:34">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row>
    <row r="52" spans="1:34">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row>
    <row r="53" spans="1:34">
      <c r="A53" s="281"/>
      <c r="B53" s="281"/>
      <c r="C53" s="281"/>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row>
    <row r="54" spans="1:34">
      <c r="A54" s="281"/>
      <c r="B54" s="281"/>
      <c r="C54" s="281"/>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row>
    <row r="55" spans="1:34">
      <c r="A55" s="281"/>
      <c r="B55" s="281"/>
      <c r="C55" s="281"/>
    </row>
    <row r="56" spans="1:34">
      <c r="A56" s="281"/>
      <c r="B56" s="281"/>
      <c r="C56" s="281"/>
    </row>
    <row r="57" spans="1:34">
      <c r="A57" s="281"/>
      <c r="B57" s="281"/>
      <c r="C57" s="281"/>
    </row>
    <row r="58" spans="1:34">
      <c r="A58" s="281"/>
      <c r="B58" s="281"/>
      <c r="C58" s="281"/>
    </row>
    <row r="59" spans="1:34">
      <c r="A59" s="281"/>
      <c r="B59" s="281"/>
      <c r="C59" s="281"/>
    </row>
    <row r="60" spans="1:34">
      <c r="A60" s="281"/>
      <c r="B60" s="281"/>
      <c r="C60" s="281"/>
    </row>
    <row r="61" spans="1:34">
      <c r="A61" s="281"/>
      <c r="B61" s="281"/>
      <c r="C61" s="281"/>
    </row>
    <row r="62" spans="1:34">
      <c r="A62" s="281"/>
      <c r="B62" s="281"/>
      <c r="C62" s="281"/>
    </row>
    <row r="63" spans="1:34">
      <c r="A63" s="281"/>
      <c r="B63" s="281"/>
      <c r="C63" s="281"/>
    </row>
    <row r="64" spans="1:34">
      <c r="A64" s="281"/>
      <c r="B64" s="281"/>
      <c r="C64" s="281"/>
    </row>
    <row r="65" spans="1:3">
      <c r="A65" s="281"/>
      <c r="B65" s="281"/>
      <c r="C65" s="281"/>
    </row>
    <row r="66" spans="1:3">
      <c r="A66" s="281"/>
      <c r="B66" s="281"/>
      <c r="C66" s="281"/>
    </row>
    <row r="67" spans="1:3">
      <c r="A67" s="281"/>
      <c r="B67" s="281"/>
      <c r="C67" s="281"/>
    </row>
    <row r="68" spans="1:3">
      <c r="A68" s="281"/>
      <c r="B68" s="281"/>
      <c r="C68" s="281"/>
    </row>
    <row r="69" spans="1:3">
      <c r="A69" s="281"/>
      <c r="B69" s="281"/>
      <c r="C69" s="281"/>
    </row>
    <row r="70" spans="1:3">
      <c r="A70" s="281"/>
      <c r="B70" s="281"/>
      <c r="C70" s="281"/>
    </row>
    <row r="71" spans="1:3">
      <c r="A71" s="281"/>
      <c r="B71" s="281"/>
      <c r="C71" s="281"/>
    </row>
    <row r="72" spans="1:3">
      <c r="A72" s="281"/>
      <c r="B72" s="281"/>
      <c r="C72" s="281"/>
    </row>
    <row r="73" spans="1:3">
      <c r="A73" s="281"/>
      <c r="B73" s="281"/>
      <c r="C73" s="281"/>
    </row>
    <row r="74" spans="1:3">
      <c r="A74" s="281"/>
      <c r="B74" s="281"/>
      <c r="C74" s="281"/>
    </row>
    <row r="77" spans="1:3">
      <c r="C77" s="269"/>
    </row>
    <row r="78" spans="1:3">
      <c r="C78" s="269"/>
    </row>
    <row r="79" spans="1:3">
      <c r="C79" s="269"/>
    </row>
  </sheetData>
  <mergeCells count="9">
    <mergeCell ref="A42:F45"/>
    <mergeCell ref="X11:Y11"/>
    <mergeCell ref="Z11:AH11"/>
    <mergeCell ref="X4:AH5"/>
    <mergeCell ref="Z7:AH7"/>
    <mergeCell ref="Z8:AH8"/>
    <mergeCell ref="Z9:AH9"/>
    <mergeCell ref="Z10:AH10"/>
    <mergeCell ref="B33:C33"/>
  </mergeCells>
  <dataValidations count="1">
    <dataValidation type="list" allowBlank="1" showInputMessage="1" showErrorMessage="1" sqref="C17:C18 C22:C23 C6:C13" xr:uid="{00000000-0002-0000-0500-000000000000}">
      <formula1>EnergyUnits</formula1>
    </dataValidation>
  </dataValidations>
  <printOptions horizontalCentered="1"/>
  <pageMargins left="0.50416666666666698" right="0.45138888888888901" top="1" bottom="0.5" header="0.5" footer="0.5"/>
  <pageSetup scale="69" orientation="portrait" horizontalDpi="4294967292" verticalDpi="4294967292" r:id="rId1"/>
  <headerFooter>
    <oddHeader>&amp;L&amp;"Optima,Bold"1.13 PRELIMINARY ENERGY USE ANALYSIS&amp;"Optima,Regular"&amp;8
Commercial Building Energy Audit Sample Forms
Copyright 2011</oddHead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'Drop Down Lists'!$H$2:$H$10</xm:f>
          </x14:formula1>
          <xm:sqref>A6:A13</xm:sqref>
        </x14:dataValidation>
        <x14:dataValidation type="list" allowBlank="1" showInputMessage="1" showErrorMessage="1" xr:uid="{00000000-0002-0000-0500-000002000000}">
          <x14:formula1>
            <xm:f>'Drop Down Lists'!$I$2:$I$4</xm:f>
          </x14:formula1>
          <xm:sqref>A17:A18</xm:sqref>
        </x14:dataValidation>
        <x14:dataValidation type="list" allowBlank="1" showInputMessage="1" showErrorMessage="1" xr:uid="{00000000-0002-0000-0500-000003000000}">
          <x14:formula1>
            <xm:f>'Drop Down Lists'!$J$2:$J$4</xm:f>
          </x14:formula1>
          <xm:sqref>A22:A23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8"/>
  <dimension ref="A1:BA111"/>
  <sheetViews>
    <sheetView showGridLines="0" topLeftCell="AD1" workbookViewId="0">
      <selection activeCell="AI2" sqref="AI2:AI28"/>
    </sheetView>
  </sheetViews>
  <sheetFormatPr defaultColWidth="9.140625" defaultRowHeight="15"/>
  <cols>
    <col min="1" max="1" width="47" style="104" bestFit="1" customWidth="1"/>
    <col min="2" max="2" width="27.42578125" style="104" customWidth="1"/>
    <col min="3" max="3" width="19.140625" style="104" customWidth="1"/>
    <col min="4" max="4" width="19.140625" style="201" customWidth="1"/>
    <col min="5" max="5" width="21.140625" style="104" customWidth="1"/>
    <col min="6" max="8" width="13.28515625" style="201" customWidth="1"/>
    <col min="9" max="10" width="23.140625" style="201" customWidth="1"/>
    <col min="11" max="11" width="9.140625" style="104"/>
    <col min="12" max="12" width="14.42578125" style="104" bestFit="1" customWidth="1"/>
    <col min="13" max="13" width="33.42578125" style="104" bestFit="1" customWidth="1"/>
    <col min="14" max="14" width="43.42578125" style="104" bestFit="1" customWidth="1"/>
    <col min="15" max="15" width="9.140625" style="104"/>
    <col min="16" max="16" width="17.85546875" style="104" bestFit="1" customWidth="1"/>
    <col min="17" max="17" width="20.7109375" style="104" bestFit="1" customWidth="1"/>
    <col min="18" max="18" width="32.140625" style="104" customWidth="1"/>
    <col min="19" max="19" width="34.140625" style="104" customWidth="1"/>
    <col min="20" max="20" width="26.85546875" style="104" customWidth="1"/>
    <col min="21" max="21" width="23.42578125" style="104" customWidth="1"/>
    <col min="22" max="22" width="20.42578125" style="104" customWidth="1"/>
    <col min="23" max="23" width="17.42578125" style="104" customWidth="1"/>
    <col min="24" max="24" width="17.28515625" style="104" customWidth="1"/>
    <col min="25" max="25" width="17.28515625" style="200" customWidth="1"/>
    <col min="26" max="26" width="20.28515625" style="104" customWidth="1"/>
    <col min="27" max="27" width="21.42578125" style="104" customWidth="1"/>
    <col min="28" max="28" width="20.28515625" style="104" customWidth="1"/>
    <col min="29" max="30" width="20.28515625" style="201" customWidth="1"/>
    <col min="31" max="31" width="21.42578125" style="104" customWidth="1"/>
    <col min="32" max="33" width="17.42578125" style="104" customWidth="1"/>
    <col min="34" max="34" width="40.42578125" style="104" bestFit="1" customWidth="1"/>
    <col min="35" max="35" width="18.7109375" style="104" customWidth="1"/>
    <col min="36" max="36" width="35.7109375" style="104" bestFit="1" customWidth="1"/>
    <col min="37" max="37" width="37.42578125" style="104" customWidth="1"/>
    <col min="38" max="42" width="9.140625" style="104"/>
    <col min="43" max="43" width="30.28515625" style="104" bestFit="1" customWidth="1"/>
    <col min="44" max="47" width="9.140625" style="104"/>
    <col min="48" max="48" width="21.140625" style="201" bestFit="1" customWidth="1"/>
    <col min="49" max="49" width="18.42578125" style="201" bestFit="1" customWidth="1"/>
    <col min="50" max="50" width="103" style="201" bestFit="1" customWidth="1"/>
    <col min="51" max="51" width="40.42578125" style="104" bestFit="1" customWidth="1"/>
    <col min="52" max="52" width="16.28515625" style="104" customWidth="1"/>
    <col min="53" max="53" width="103" style="104" bestFit="1" customWidth="1"/>
    <col min="54" max="16384" width="9.140625" style="104"/>
  </cols>
  <sheetData>
    <row r="1" spans="1:53" s="105" customFormat="1" ht="45">
      <c r="A1" s="260" t="s">
        <v>151</v>
      </c>
      <c r="B1" s="105" t="s">
        <v>402</v>
      </c>
      <c r="C1" s="396" t="s">
        <v>403</v>
      </c>
      <c r="D1" s="396" t="s">
        <v>746</v>
      </c>
      <c r="E1" s="260" t="s">
        <v>331</v>
      </c>
      <c r="F1" s="396" t="s">
        <v>403</v>
      </c>
      <c r="G1" s="396" t="s">
        <v>747</v>
      </c>
      <c r="H1" s="396" t="s">
        <v>659</v>
      </c>
      <c r="I1" s="396" t="s">
        <v>660</v>
      </c>
      <c r="J1" s="396" t="s">
        <v>661</v>
      </c>
      <c r="K1" s="260" t="s">
        <v>44</v>
      </c>
      <c r="L1" s="260" t="s">
        <v>152</v>
      </c>
      <c r="M1" s="260" t="s">
        <v>143</v>
      </c>
      <c r="N1" s="260"/>
      <c r="O1" s="260" t="s">
        <v>154</v>
      </c>
      <c r="P1" s="260" t="s">
        <v>165</v>
      </c>
      <c r="Q1" s="260" t="s">
        <v>159</v>
      </c>
      <c r="R1" s="260" t="s">
        <v>254</v>
      </c>
      <c r="S1" s="260" t="s">
        <v>276</v>
      </c>
      <c r="T1" s="260" t="s">
        <v>277</v>
      </c>
      <c r="U1" s="260" t="s">
        <v>274</v>
      </c>
      <c r="V1" s="260" t="s">
        <v>269</v>
      </c>
      <c r="W1" s="260" t="s">
        <v>270</v>
      </c>
      <c r="X1" s="260" t="s">
        <v>271</v>
      </c>
      <c r="Y1" s="260" t="s">
        <v>273</v>
      </c>
      <c r="Z1" s="260" t="s">
        <v>272</v>
      </c>
      <c r="AA1" s="260" t="s">
        <v>278</v>
      </c>
      <c r="AB1" s="260" t="s">
        <v>279</v>
      </c>
      <c r="AC1" s="260" t="s">
        <v>190</v>
      </c>
      <c r="AD1" s="260" t="s">
        <v>275</v>
      </c>
      <c r="AE1" s="260" t="s">
        <v>313</v>
      </c>
      <c r="AF1" s="260" t="s">
        <v>314</v>
      </c>
      <c r="AG1" s="260" t="s">
        <v>315</v>
      </c>
      <c r="AH1" s="261" t="s">
        <v>333</v>
      </c>
      <c r="AI1" s="261" t="str">
        <f t="shared" ref="AI1:AI28" si="0">IF(Units="IP",AW1,AZ1)</f>
        <v>Conversion to MJ (multiply by)</v>
      </c>
      <c r="AK1" s="260" t="s">
        <v>367</v>
      </c>
      <c r="AO1" s="105" t="s">
        <v>456</v>
      </c>
      <c r="AP1" s="105" t="s">
        <v>517</v>
      </c>
      <c r="AQ1" s="105" t="s">
        <v>521</v>
      </c>
      <c r="AR1" s="105" t="s">
        <v>175</v>
      </c>
      <c r="AS1" s="105" t="s">
        <v>539</v>
      </c>
      <c r="AT1" s="523" t="s">
        <v>540</v>
      </c>
      <c r="AU1" s="105" t="s">
        <v>713</v>
      </c>
      <c r="AV1" s="260" t="s">
        <v>750</v>
      </c>
      <c r="AW1" s="261" t="s">
        <v>334</v>
      </c>
      <c r="AX1" s="260" t="s">
        <v>335</v>
      </c>
      <c r="AY1" s="260" t="s">
        <v>751</v>
      </c>
      <c r="AZ1" s="261" t="s">
        <v>721</v>
      </c>
      <c r="BA1" s="260" t="s">
        <v>335</v>
      </c>
    </row>
    <row r="2" spans="1:53">
      <c r="A2" s="259" t="s">
        <v>58</v>
      </c>
      <c r="B2" s="104" t="s">
        <v>12</v>
      </c>
      <c r="C2" s="104" t="str">
        <f>$AH$2</f>
        <v>kWh</v>
      </c>
      <c r="D2" s="201" t="str">
        <f>$AH$2</f>
        <v>kWh</v>
      </c>
      <c r="E2" s="117" t="s">
        <v>38</v>
      </c>
      <c r="F2" s="201" t="s">
        <v>650</v>
      </c>
      <c r="G2" s="201" t="s">
        <v>748</v>
      </c>
      <c r="H2" s="201" t="str">
        <f>B2</f>
        <v>Electricity</v>
      </c>
      <c r="I2" s="201" t="str">
        <f>B7</f>
        <v>On-Site Generated - Thermal</v>
      </c>
      <c r="J2" s="201" t="str">
        <f>B9</f>
        <v>Exported - Thermal</v>
      </c>
      <c r="K2" s="117" t="s">
        <v>129</v>
      </c>
      <c r="L2" s="117" t="s">
        <v>12</v>
      </c>
      <c r="M2" s="262" t="s">
        <v>146</v>
      </c>
      <c r="N2" s="262" t="s">
        <v>153</v>
      </c>
      <c r="O2" s="117" t="s">
        <v>133</v>
      </c>
      <c r="P2" s="117" t="s">
        <v>166</v>
      </c>
      <c r="Q2" s="117" t="s">
        <v>188</v>
      </c>
      <c r="R2" s="92" t="s">
        <v>255</v>
      </c>
      <c r="S2" s="107" t="s">
        <v>280</v>
      </c>
      <c r="T2" s="107" t="s">
        <v>280</v>
      </c>
      <c r="U2" s="107" t="s">
        <v>306</v>
      </c>
      <c r="V2" s="107" t="s">
        <v>285</v>
      </c>
      <c r="W2" s="107" t="s">
        <v>290</v>
      </c>
      <c r="X2" s="107" t="s">
        <v>297</v>
      </c>
      <c r="Y2" s="107" t="s">
        <v>297</v>
      </c>
      <c r="Z2" s="117" t="s">
        <v>300</v>
      </c>
      <c r="AA2" s="107" t="s">
        <v>303</v>
      </c>
      <c r="AB2" s="107" t="s">
        <v>320</v>
      </c>
      <c r="AC2" s="107" t="s">
        <v>318</v>
      </c>
      <c r="AD2" s="107" t="s">
        <v>312</v>
      </c>
      <c r="AE2" s="107" t="s">
        <v>324</v>
      </c>
      <c r="AF2" s="107" t="s">
        <v>310</v>
      </c>
      <c r="AG2" s="107" t="s">
        <v>12</v>
      </c>
      <c r="AH2" s="107" t="str">
        <f t="shared" ref="AH2:AH28" si="1">IF(Units="IP",AV2,AY2)</f>
        <v>kWh</v>
      </c>
      <c r="AI2" s="380">
        <f t="shared" si="0"/>
        <v>3.6</v>
      </c>
      <c r="AK2" s="117" t="s">
        <v>358</v>
      </c>
      <c r="AL2" s="104">
        <v>1</v>
      </c>
      <c r="AM2" s="104">
        <v>1</v>
      </c>
      <c r="AN2" s="201">
        <v>2000</v>
      </c>
      <c r="AO2" s="522" t="s">
        <v>457</v>
      </c>
      <c r="AP2" s="201" t="s">
        <v>518</v>
      </c>
      <c r="AQ2" s="201" t="s">
        <v>522</v>
      </c>
      <c r="AR2" s="201" t="s">
        <v>523</v>
      </c>
      <c r="AS2" s="201" t="s">
        <v>283</v>
      </c>
      <c r="AT2" s="524" t="s">
        <v>541</v>
      </c>
      <c r="AU2" s="201" t="s">
        <v>715</v>
      </c>
      <c r="AV2" s="269" t="s">
        <v>336</v>
      </c>
      <c r="AW2" s="380">
        <v>3.4119999999999999</v>
      </c>
      <c r="AX2" s="380" t="s">
        <v>722</v>
      </c>
      <c r="AY2" s="269" t="s">
        <v>336</v>
      </c>
      <c r="AZ2" s="380">
        <v>3.6</v>
      </c>
      <c r="BA2" s="380" t="s">
        <v>722</v>
      </c>
    </row>
    <row r="3" spans="1:53">
      <c r="A3" s="259" t="s">
        <v>59</v>
      </c>
      <c r="B3" s="201" t="s">
        <v>37</v>
      </c>
      <c r="C3" s="104" t="str">
        <f>$AH$5</f>
        <v>therms</v>
      </c>
      <c r="D3" s="201" t="s">
        <v>724</v>
      </c>
      <c r="E3" s="117" t="s">
        <v>13</v>
      </c>
      <c r="F3" s="201" t="s">
        <v>650</v>
      </c>
      <c r="G3" s="201" t="s">
        <v>748</v>
      </c>
      <c r="H3" s="201" t="str">
        <f t="shared" ref="H3:H6" si="2">B3</f>
        <v>Natural Gas</v>
      </c>
      <c r="I3" s="201" t="str">
        <f>B8</f>
        <v>On-Site Generated - Electricity</v>
      </c>
      <c r="J3" s="201" t="str">
        <f>B10</f>
        <v>Exported - Electricity</v>
      </c>
      <c r="K3" s="117" t="s">
        <v>130</v>
      </c>
      <c r="L3" s="117" t="s">
        <v>11</v>
      </c>
      <c r="M3" s="117" t="s">
        <v>147</v>
      </c>
      <c r="N3" s="117" t="s">
        <v>149</v>
      </c>
      <c r="O3" s="107" t="s">
        <v>132</v>
      </c>
      <c r="P3" s="117" t="s">
        <v>167</v>
      </c>
      <c r="Q3" s="117" t="s">
        <v>189</v>
      </c>
      <c r="R3" s="92" t="s">
        <v>256</v>
      </c>
      <c r="S3" s="107" t="s">
        <v>281</v>
      </c>
      <c r="T3" s="107" t="s">
        <v>281</v>
      </c>
      <c r="U3" s="107" t="s">
        <v>307</v>
      </c>
      <c r="V3" s="107" t="s">
        <v>286</v>
      </c>
      <c r="W3" s="107" t="s">
        <v>291</v>
      </c>
      <c r="X3" s="107" t="s">
        <v>298</v>
      </c>
      <c r="Y3" s="107" t="s">
        <v>298</v>
      </c>
      <c r="Z3" s="117" t="s">
        <v>301</v>
      </c>
      <c r="AA3" s="107" t="s">
        <v>304</v>
      </c>
      <c r="AB3" s="107" t="s">
        <v>321</v>
      </c>
      <c r="AC3" s="107" t="s">
        <v>317</v>
      </c>
      <c r="AD3" s="107" t="s">
        <v>316</v>
      </c>
      <c r="AE3" s="107" t="s">
        <v>308</v>
      </c>
      <c r="AF3" s="107" t="s">
        <v>311</v>
      </c>
      <c r="AG3" s="107" t="s">
        <v>298</v>
      </c>
      <c r="AH3" s="269" t="str">
        <f t="shared" si="1"/>
        <v>MWh</v>
      </c>
      <c r="AI3" s="380">
        <f t="shared" si="0"/>
        <v>3600</v>
      </c>
      <c r="AK3" s="117" t="s">
        <v>359</v>
      </c>
      <c r="AL3" s="104">
        <v>2</v>
      </c>
      <c r="AM3" s="104">
        <v>2</v>
      </c>
      <c r="AN3" s="201">
        <v>2001</v>
      </c>
      <c r="AO3" s="522" t="s">
        <v>458</v>
      </c>
      <c r="AP3" s="201" t="s">
        <v>519</v>
      </c>
      <c r="AQ3" s="201" t="s">
        <v>524</v>
      </c>
      <c r="AR3" s="201" t="s">
        <v>525</v>
      </c>
      <c r="AS3" s="201" t="s">
        <v>198</v>
      </c>
      <c r="AT3" s="524">
        <v>10</v>
      </c>
      <c r="AU3" s="201" t="s">
        <v>714</v>
      </c>
      <c r="AV3" s="269" t="s">
        <v>337</v>
      </c>
      <c r="AW3" s="380">
        <v>3412</v>
      </c>
      <c r="AX3" s="380" t="s">
        <v>722</v>
      </c>
      <c r="AY3" s="380" t="s">
        <v>337</v>
      </c>
      <c r="AZ3" s="380">
        <v>3600</v>
      </c>
      <c r="BA3" s="380" t="s">
        <v>745</v>
      </c>
    </row>
    <row r="4" spans="1:53">
      <c r="A4" s="259" t="s">
        <v>60</v>
      </c>
      <c r="B4" s="201" t="s">
        <v>377</v>
      </c>
      <c r="C4" s="104" t="str">
        <f>$AH$10</f>
        <v>kgs District Steam</v>
      </c>
      <c r="D4" s="201" t="str">
        <f>$AY$10</f>
        <v>kgs District Steam</v>
      </c>
      <c r="E4" s="117" t="s">
        <v>332</v>
      </c>
      <c r="F4" s="201" t="s">
        <v>651</v>
      </c>
      <c r="G4" s="201" t="s">
        <v>749</v>
      </c>
      <c r="H4" s="201" t="str">
        <f t="shared" si="2"/>
        <v>Purchased Steam</v>
      </c>
      <c r="I4" s="201" t="s">
        <v>662</v>
      </c>
      <c r="J4" s="201" t="s">
        <v>663</v>
      </c>
      <c r="K4" s="117"/>
      <c r="L4" s="117" t="s">
        <v>141</v>
      </c>
      <c r="M4" s="117" t="s">
        <v>148</v>
      </c>
      <c r="N4" s="117" t="s">
        <v>150</v>
      </c>
      <c r="O4" s="117"/>
      <c r="P4" s="117" t="s">
        <v>168</v>
      </c>
      <c r="Q4" s="117" t="s">
        <v>190</v>
      </c>
      <c r="R4" s="92" t="s">
        <v>257</v>
      </c>
      <c r="S4" s="107" t="s">
        <v>282</v>
      </c>
      <c r="T4" s="107" t="s">
        <v>284</v>
      </c>
      <c r="U4" s="117"/>
      <c r="V4" s="107" t="s">
        <v>287</v>
      </c>
      <c r="W4" s="107" t="s">
        <v>292</v>
      </c>
      <c r="X4" s="107" t="s">
        <v>299</v>
      </c>
      <c r="Y4" s="107" t="s">
        <v>299</v>
      </c>
      <c r="Z4" s="117" t="s">
        <v>302</v>
      </c>
      <c r="AA4" s="107" t="s">
        <v>305</v>
      </c>
      <c r="AB4" s="107" t="s">
        <v>322</v>
      </c>
      <c r="AC4" s="107" t="s">
        <v>319</v>
      </c>
      <c r="AD4" s="107" t="s">
        <v>97</v>
      </c>
      <c r="AE4" s="107" t="s">
        <v>309</v>
      </c>
      <c r="AF4" s="117"/>
      <c r="AG4" s="107" t="s">
        <v>299</v>
      </c>
      <c r="AH4" s="269" t="str">
        <f t="shared" si="1"/>
        <v>MMBtu</v>
      </c>
      <c r="AI4" s="269">
        <f t="shared" si="0"/>
        <v>1055.056</v>
      </c>
      <c r="AK4" s="117" t="s">
        <v>360</v>
      </c>
      <c r="AL4" s="201">
        <v>3</v>
      </c>
      <c r="AM4" s="201">
        <v>3</v>
      </c>
      <c r="AN4" s="201">
        <v>2002</v>
      </c>
      <c r="AO4" s="522" t="s">
        <v>459</v>
      </c>
      <c r="AQ4" s="201" t="s">
        <v>526</v>
      </c>
      <c r="AR4" s="201" t="s">
        <v>527</v>
      </c>
      <c r="AS4" s="201" t="s">
        <v>528</v>
      </c>
      <c r="AT4" s="524">
        <v>25</v>
      </c>
      <c r="AU4" s="201" t="s">
        <v>716</v>
      </c>
      <c r="AV4" s="269" t="s">
        <v>338</v>
      </c>
      <c r="AW4" s="269">
        <v>1000</v>
      </c>
      <c r="AX4" s="380" t="s">
        <v>722</v>
      </c>
      <c r="AY4" s="380" t="s">
        <v>338</v>
      </c>
      <c r="AZ4" s="380">
        <v>1055.056</v>
      </c>
      <c r="BA4" s="380" t="s">
        <v>722</v>
      </c>
    </row>
    <row r="5" spans="1:53">
      <c r="A5" s="259" t="s">
        <v>61</v>
      </c>
      <c r="B5" s="201" t="s">
        <v>378</v>
      </c>
      <c r="C5" s="201" t="str">
        <f>$AH$4</f>
        <v>MMBtu</v>
      </c>
      <c r="D5" s="201" t="s">
        <v>341</v>
      </c>
      <c r="E5" s="117" t="s">
        <v>97</v>
      </c>
      <c r="F5" s="201" t="str">
        <f>$AH$4</f>
        <v>MMBtu</v>
      </c>
      <c r="G5" s="201" t="s">
        <v>341</v>
      </c>
      <c r="H5" s="201" t="str">
        <f t="shared" si="2"/>
        <v>Purchased Hot Water</v>
      </c>
      <c r="K5" s="117"/>
      <c r="L5" s="117" t="s">
        <v>140</v>
      </c>
      <c r="M5" s="117" t="s">
        <v>144</v>
      </c>
      <c r="N5" s="117"/>
      <c r="O5" s="117"/>
      <c r="P5" s="117" t="s">
        <v>169</v>
      </c>
      <c r="Q5" s="117" t="s">
        <v>191</v>
      </c>
      <c r="R5" s="92" t="s">
        <v>258</v>
      </c>
      <c r="S5" s="107" t="s">
        <v>283</v>
      </c>
      <c r="T5" s="107" t="s">
        <v>283</v>
      </c>
      <c r="U5" s="117"/>
      <c r="V5" s="107" t="s">
        <v>288</v>
      </c>
      <c r="W5" s="107" t="s">
        <v>293</v>
      </c>
      <c r="X5" s="107" t="s">
        <v>97</v>
      </c>
      <c r="Y5" s="107" t="s">
        <v>97</v>
      </c>
      <c r="Z5" s="107" t="s">
        <v>97</v>
      </c>
      <c r="AA5" s="107" t="s">
        <v>97</v>
      </c>
      <c r="AB5" s="107" t="s">
        <v>323</v>
      </c>
      <c r="AC5" s="107"/>
      <c r="AD5" s="107"/>
      <c r="AE5" s="107" t="s">
        <v>292</v>
      </c>
      <c r="AF5" s="117"/>
      <c r="AG5" s="107" t="s">
        <v>296</v>
      </c>
      <c r="AH5" s="269" t="str">
        <f t="shared" si="1"/>
        <v>therms</v>
      </c>
      <c r="AI5" s="269">
        <f t="shared" si="0"/>
        <v>105.5</v>
      </c>
      <c r="AK5" s="117" t="s">
        <v>361</v>
      </c>
      <c r="AL5" s="201">
        <v>4</v>
      </c>
      <c r="AM5" s="201">
        <v>4</v>
      </c>
      <c r="AN5" s="201">
        <v>2003</v>
      </c>
      <c r="AO5" s="522" t="s">
        <v>460</v>
      </c>
      <c r="AQ5" s="201" t="s">
        <v>529</v>
      </c>
      <c r="AR5" s="201" t="s">
        <v>97</v>
      </c>
      <c r="AS5" s="201" t="s">
        <v>530</v>
      </c>
      <c r="AT5" s="524">
        <v>50</v>
      </c>
      <c r="AV5" s="269" t="s">
        <v>339</v>
      </c>
      <c r="AW5" s="269">
        <v>100</v>
      </c>
      <c r="AX5" s="380"/>
      <c r="AY5" s="380" t="s">
        <v>339</v>
      </c>
      <c r="AZ5" s="380">
        <v>105.5</v>
      </c>
      <c r="BA5" s="380"/>
    </row>
    <row r="6" spans="1:53">
      <c r="A6" s="259" t="s">
        <v>62</v>
      </c>
      <c r="B6" s="201" t="s">
        <v>379</v>
      </c>
      <c r="C6" s="201" t="str">
        <f>$AH$4</f>
        <v>MMBtu</v>
      </c>
      <c r="D6" s="201" t="s">
        <v>341</v>
      </c>
      <c r="E6" s="117"/>
      <c r="H6" s="201" t="str">
        <f t="shared" si="2"/>
        <v>Purchased Chilled Water</v>
      </c>
      <c r="K6" s="117"/>
      <c r="L6" s="117" t="s">
        <v>160</v>
      </c>
      <c r="M6" s="117" t="s">
        <v>145</v>
      </c>
      <c r="N6" s="117"/>
      <c r="O6" s="117"/>
      <c r="P6" s="117" t="s">
        <v>170</v>
      </c>
      <c r="Q6" s="117" t="s">
        <v>192</v>
      </c>
      <c r="R6" s="92" t="s">
        <v>259</v>
      </c>
      <c r="S6" s="107" t="s">
        <v>97</v>
      </c>
      <c r="T6" s="107" t="s">
        <v>97</v>
      </c>
      <c r="U6" s="117"/>
      <c r="V6" s="107" t="s">
        <v>289</v>
      </c>
      <c r="W6" s="107" t="s">
        <v>294</v>
      </c>
      <c r="X6" s="117"/>
      <c r="Y6" s="117"/>
      <c r="Z6" s="117"/>
      <c r="AA6" s="117"/>
      <c r="AB6" s="107"/>
      <c r="AC6" s="107"/>
      <c r="AD6" s="107"/>
      <c r="AE6" s="107" t="s">
        <v>97</v>
      </c>
      <c r="AF6" s="117"/>
      <c r="AG6" s="117"/>
      <c r="AH6" s="269" t="str">
        <f t="shared" si="1"/>
        <v>dekatherms</v>
      </c>
      <c r="AI6" s="269">
        <f t="shared" si="0"/>
        <v>1055.056</v>
      </c>
      <c r="AK6" s="117" t="s">
        <v>605</v>
      </c>
      <c r="AL6" s="201">
        <v>5</v>
      </c>
      <c r="AM6" s="201">
        <v>5</v>
      </c>
      <c r="AN6" s="201">
        <v>2004</v>
      </c>
      <c r="AO6" s="522" t="s">
        <v>461</v>
      </c>
      <c r="AQ6" s="201" t="s">
        <v>531</v>
      </c>
      <c r="AR6" s="201"/>
      <c r="AS6" s="201" t="s">
        <v>197</v>
      </c>
      <c r="AT6" s="524">
        <v>75</v>
      </c>
      <c r="AV6" s="269" t="s">
        <v>340</v>
      </c>
      <c r="AW6" s="269">
        <v>1000</v>
      </c>
      <c r="AX6" s="380" t="s">
        <v>722</v>
      </c>
      <c r="AY6" s="380" t="s">
        <v>340</v>
      </c>
      <c r="AZ6" s="380">
        <v>1055.056</v>
      </c>
      <c r="BA6" s="380" t="s">
        <v>722</v>
      </c>
    </row>
    <row r="7" spans="1:53">
      <c r="A7" s="259" t="s">
        <v>63</v>
      </c>
      <c r="B7" s="201" t="s">
        <v>652</v>
      </c>
      <c r="C7" s="201" t="str">
        <f>$AH$4</f>
        <v>MMBtu</v>
      </c>
      <c r="D7" s="201" t="s">
        <v>341</v>
      </c>
      <c r="E7" s="117"/>
      <c r="H7" s="201" t="str">
        <f>E2</f>
        <v>Oil</v>
      </c>
      <c r="K7" s="117"/>
      <c r="L7" s="117" t="s">
        <v>13</v>
      </c>
      <c r="M7" s="117"/>
      <c r="N7" s="117"/>
      <c r="O7" s="117"/>
      <c r="P7" s="117" t="s">
        <v>171</v>
      </c>
      <c r="Q7" s="117" t="s">
        <v>193</v>
      </c>
      <c r="R7" s="92" t="s">
        <v>260</v>
      </c>
      <c r="S7" s="117"/>
      <c r="T7" s="117"/>
      <c r="U7" s="117"/>
      <c r="V7" s="117"/>
      <c r="W7" s="107" t="s">
        <v>295</v>
      </c>
      <c r="X7" s="117"/>
      <c r="Y7" s="117"/>
      <c r="Z7" s="117"/>
      <c r="AA7" s="117"/>
      <c r="AB7" s="117"/>
      <c r="AC7" s="117"/>
      <c r="AD7" s="117"/>
      <c r="AE7" s="117"/>
      <c r="AF7" s="117"/>
      <c r="AG7" s="117"/>
      <c r="AH7" s="277" t="str">
        <f t="shared" si="1"/>
        <v>MJ</v>
      </c>
      <c r="AI7" s="380">
        <f t="shared" si="0"/>
        <v>1</v>
      </c>
      <c r="AK7" s="117" t="s">
        <v>451</v>
      </c>
      <c r="AL7" s="201">
        <v>6</v>
      </c>
      <c r="AM7" s="201">
        <v>6</v>
      </c>
      <c r="AN7" s="201">
        <v>2005</v>
      </c>
      <c r="AO7" s="522" t="s">
        <v>462</v>
      </c>
      <c r="AQ7" s="201" t="s">
        <v>532</v>
      </c>
      <c r="AR7" s="201"/>
      <c r="AS7" s="201" t="s">
        <v>533</v>
      </c>
      <c r="AT7" s="524">
        <v>90</v>
      </c>
      <c r="AV7" s="277" t="s">
        <v>341</v>
      </c>
      <c r="AW7" s="380">
        <f>ROUND(1/AZ4*1000,7)</f>
        <v>0.94781700000000002</v>
      </c>
      <c r="AX7" s="380" t="s">
        <v>722</v>
      </c>
      <c r="AY7" s="382" t="s">
        <v>341</v>
      </c>
      <c r="AZ7" s="380">
        <v>1</v>
      </c>
      <c r="BA7" s="380"/>
    </row>
    <row r="8" spans="1:53">
      <c r="A8" s="259" t="s">
        <v>64</v>
      </c>
      <c r="B8" s="201" t="s">
        <v>653</v>
      </c>
      <c r="C8" s="201" t="str">
        <f>$AH$2</f>
        <v>kWh</v>
      </c>
      <c r="D8" s="201" t="str">
        <f>$AH$2</f>
        <v>kWh</v>
      </c>
      <c r="E8" s="117"/>
      <c r="F8" s="397"/>
      <c r="G8" s="397"/>
      <c r="H8" s="201" t="str">
        <f t="shared" ref="H8:H10" si="3">E3</f>
        <v>Propane</v>
      </c>
      <c r="I8" s="397"/>
      <c r="J8" s="397"/>
      <c r="K8" s="117"/>
      <c r="L8" s="117" t="s">
        <v>14</v>
      </c>
      <c r="M8" s="117"/>
      <c r="N8" s="117"/>
      <c r="O8" s="117"/>
      <c r="P8" s="117" t="s">
        <v>97</v>
      </c>
      <c r="Q8" s="117" t="s">
        <v>194</v>
      </c>
      <c r="R8" s="92" t="s">
        <v>261</v>
      </c>
      <c r="S8" s="117"/>
      <c r="T8" s="117"/>
      <c r="U8" s="117"/>
      <c r="V8" s="117"/>
      <c r="W8" s="107" t="s">
        <v>296</v>
      </c>
      <c r="X8" s="117"/>
      <c r="Y8" s="117"/>
      <c r="Z8" s="117"/>
      <c r="AA8" s="117"/>
      <c r="AB8" s="117"/>
      <c r="AC8" s="117"/>
      <c r="AD8" s="117"/>
      <c r="AE8" s="117"/>
      <c r="AF8" s="117"/>
      <c r="AG8" s="117"/>
      <c r="AH8" s="268" t="str">
        <f t="shared" si="1"/>
        <v>cubic meters (NG)</v>
      </c>
      <c r="AI8" s="384">
        <f t="shared" si="0"/>
        <v>38.4</v>
      </c>
      <c r="AK8" s="117" t="s">
        <v>362</v>
      </c>
      <c r="AL8" s="201">
        <v>7</v>
      </c>
      <c r="AM8" s="201">
        <v>7</v>
      </c>
      <c r="AN8" s="201">
        <v>2006</v>
      </c>
      <c r="AO8" s="522" t="s">
        <v>463</v>
      </c>
      <c r="AQ8" s="201" t="s">
        <v>538</v>
      </c>
      <c r="AR8" s="201"/>
      <c r="AS8" s="201" t="s">
        <v>535</v>
      </c>
      <c r="AT8" s="524">
        <v>100</v>
      </c>
      <c r="AV8" s="268" t="s">
        <v>342</v>
      </c>
      <c r="AW8" s="384">
        <v>1.03</v>
      </c>
      <c r="AX8" s="380" t="s">
        <v>386</v>
      </c>
      <c r="AY8" s="383" t="s">
        <v>724</v>
      </c>
      <c r="AZ8" s="714">
        <v>38.4</v>
      </c>
      <c r="BA8" s="380" t="s">
        <v>386</v>
      </c>
    </row>
    <row r="9" spans="1:53">
      <c r="A9" s="259" t="s">
        <v>65</v>
      </c>
      <c r="B9" s="201" t="s">
        <v>654</v>
      </c>
      <c r="C9" s="104" t="str">
        <f>$AH$4</f>
        <v>MMBtu</v>
      </c>
      <c r="D9" s="201" t="s">
        <v>341</v>
      </c>
      <c r="E9" s="117"/>
      <c r="H9" s="201" t="str">
        <f t="shared" si="3"/>
        <v>Coal</v>
      </c>
      <c r="K9" s="117"/>
      <c r="L9" s="117" t="s">
        <v>199</v>
      </c>
      <c r="M9" s="117"/>
      <c r="N9" s="117"/>
      <c r="O9" s="117"/>
      <c r="P9" s="117" t="s">
        <v>145</v>
      </c>
      <c r="Q9" s="117"/>
      <c r="R9" s="92" t="s">
        <v>262</v>
      </c>
      <c r="S9" s="117"/>
      <c r="T9" s="117"/>
      <c r="U9" s="117"/>
      <c r="V9" s="117"/>
      <c r="W9" s="117"/>
      <c r="X9" s="117"/>
      <c r="Y9" s="117"/>
      <c r="Z9" s="117"/>
      <c r="AA9" s="117"/>
      <c r="AB9" s="117"/>
      <c r="AC9" s="117"/>
      <c r="AD9" s="117"/>
      <c r="AE9" s="117"/>
      <c r="AF9" s="117"/>
      <c r="AG9" s="117"/>
      <c r="AH9" s="269" t="str">
        <f t="shared" si="1"/>
        <v>Thousand Cubic Meters [MCM] (NG)</v>
      </c>
      <c r="AI9" s="269">
        <f t="shared" si="0"/>
        <v>38400</v>
      </c>
      <c r="AK9" s="117" t="s">
        <v>363</v>
      </c>
      <c r="AL9" s="201">
        <v>8</v>
      </c>
      <c r="AM9" s="201">
        <v>8</v>
      </c>
      <c r="AN9" s="201">
        <v>2007</v>
      </c>
      <c r="AO9" s="522" t="s">
        <v>464</v>
      </c>
      <c r="AQ9" s="201" t="s">
        <v>534</v>
      </c>
      <c r="AR9" s="201"/>
      <c r="AS9" s="201" t="s">
        <v>97</v>
      </c>
      <c r="AV9" s="269" t="s">
        <v>344</v>
      </c>
      <c r="AW9" s="269">
        <f>AW8*10^6</f>
        <v>1030000</v>
      </c>
      <c r="AX9" s="380" t="s">
        <v>386</v>
      </c>
      <c r="AY9" s="380" t="s">
        <v>752</v>
      </c>
      <c r="AZ9" s="713">
        <f>AZ8*10^3</f>
        <v>38400</v>
      </c>
      <c r="BA9" s="380" t="s">
        <v>386</v>
      </c>
    </row>
    <row r="10" spans="1:53">
      <c r="A10" s="259" t="s">
        <v>66</v>
      </c>
      <c r="B10" s="201" t="s">
        <v>655</v>
      </c>
      <c r="C10" s="201" t="str">
        <f>$AH$2</f>
        <v>kWh</v>
      </c>
      <c r="D10" s="201" t="str">
        <f>$AH$2</f>
        <v>kWh</v>
      </c>
      <c r="E10" s="117"/>
      <c r="H10" s="201" t="str">
        <f t="shared" si="3"/>
        <v>Other</v>
      </c>
      <c r="K10" s="117"/>
      <c r="L10" s="117" t="s">
        <v>97</v>
      </c>
      <c r="M10" s="117"/>
      <c r="N10" s="117"/>
      <c r="O10" s="117"/>
      <c r="P10" s="117"/>
      <c r="Q10" s="117"/>
      <c r="R10" s="92" t="s">
        <v>263</v>
      </c>
      <c r="S10" s="117"/>
      <c r="T10" s="117"/>
      <c r="U10" s="117"/>
      <c r="V10" s="117"/>
      <c r="W10" s="117"/>
      <c r="X10" s="117"/>
      <c r="Y10" s="117"/>
      <c r="Z10" s="117"/>
      <c r="AA10" s="117"/>
      <c r="AB10" s="117"/>
      <c r="AC10" s="117"/>
      <c r="AD10" s="117"/>
      <c r="AE10" s="117"/>
      <c r="AF10" s="117"/>
      <c r="AG10" s="117"/>
      <c r="AH10" s="380" t="str">
        <f t="shared" si="1"/>
        <v>kgs District Steam</v>
      </c>
      <c r="AI10" s="385">
        <f t="shared" si="0"/>
        <v>2.7772999999999999</v>
      </c>
      <c r="AK10" s="117" t="s">
        <v>364</v>
      </c>
      <c r="AL10" s="201">
        <v>9</v>
      </c>
      <c r="AM10" s="201">
        <v>9</v>
      </c>
      <c r="AN10" s="201">
        <v>2008</v>
      </c>
      <c r="AO10" s="522" t="s">
        <v>465</v>
      </c>
      <c r="AQ10" s="201" t="s">
        <v>536</v>
      </c>
      <c r="AR10" s="201"/>
      <c r="AS10" s="201"/>
      <c r="AV10" s="380" t="s">
        <v>401</v>
      </c>
      <c r="AW10" s="385">
        <v>1.194</v>
      </c>
      <c r="AX10" s="380" t="s">
        <v>387</v>
      </c>
      <c r="AY10" s="380" t="s">
        <v>725</v>
      </c>
      <c r="AZ10" s="385">
        <f t="shared" ref="AZ10:AZ16" si="4">ROUND(AW10*1.055056/0.45359,4)</f>
        <v>2.7772999999999999</v>
      </c>
      <c r="BA10" s="380" t="s">
        <v>726</v>
      </c>
    </row>
    <row r="11" spans="1:53">
      <c r="A11" s="259" t="s">
        <v>67</v>
      </c>
      <c r="E11" s="117"/>
      <c r="K11" s="117"/>
      <c r="L11" s="117"/>
      <c r="M11" s="117"/>
      <c r="N11" s="117"/>
      <c r="O11" s="117"/>
      <c r="P11" s="117"/>
      <c r="Q11" s="117"/>
      <c r="R11" s="92" t="s">
        <v>264</v>
      </c>
      <c r="S11" s="117"/>
      <c r="T11" s="117"/>
      <c r="U11" s="117"/>
      <c r="V11" s="117"/>
      <c r="W11" s="117"/>
      <c r="X11" s="117"/>
      <c r="Y11" s="117"/>
      <c r="Z11" s="117"/>
      <c r="AA11" s="117"/>
      <c r="AB11" s="117"/>
      <c r="AC11" s="117"/>
      <c r="AD11" s="117"/>
      <c r="AE11" s="117"/>
      <c r="AF11" s="117"/>
      <c r="AG11" s="117"/>
      <c r="AH11" s="380" t="str">
        <f t="shared" si="1"/>
        <v>kgs District Steam (15 psig) dumped after use</v>
      </c>
      <c r="AI11" s="385">
        <f t="shared" si="0"/>
        <v>2.6539999999999999</v>
      </c>
      <c r="AK11" s="117" t="s">
        <v>365</v>
      </c>
      <c r="AL11" s="201">
        <v>10</v>
      </c>
      <c r="AM11" s="201">
        <v>10</v>
      </c>
      <c r="AN11" s="201">
        <v>2009</v>
      </c>
      <c r="AO11" s="522" t="s">
        <v>466</v>
      </c>
      <c r="AQ11" s="201" t="s">
        <v>537</v>
      </c>
      <c r="AR11" s="201"/>
      <c r="AS11" s="201"/>
      <c r="AV11" s="380" t="s">
        <v>393</v>
      </c>
      <c r="AW11" s="385">
        <f>ROUND(0.945684+0.2184-0.0231075,4)</f>
        <v>1.141</v>
      </c>
      <c r="AX11" s="380" t="s">
        <v>399</v>
      </c>
      <c r="AY11" s="380" t="s">
        <v>727</v>
      </c>
      <c r="AZ11" s="385">
        <f t="shared" si="4"/>
        <v>2.6539999999999999</v>
      </c>
      <c r="BA11" s="380" t="s">
        <v>399</v>
      </c>
    </row>
    <row r="12" spans="1:53">
      <c r="A12" s="259" t="s">
        <v>68</v>
      </c>
      <c r="E12" s="117"/>
      <c r="K12" s="117"/>
      <c r="L12" s="117"/>
      <c r="M12" s="117"/>
      <c r="N12" s="117"/>
      <c r="O12" s="117"/>
      <c r="P12" s="117"/>
      <c r="Q12" s="117"/>
      <c r="R12" s="92" t="s">
        <v>265</v>
      </c>
      <c r="S12" s="117"/>
      <c r="T12" s="117"/>
      <c r="U12" s="117"/>
      <c r="V12" s="117"/>
      <c r="W12" s="117"/>
      <c r="X12" s="117"/>
      <c r="Y12" s="117"/>
      <c r="Z12" s="117"/>
      <c r="AA12" s="117"/>
      <c r="AB12" s="117"/>
      <c r="AC12" s="117"/>
      <c r="AD12" s="117"/>
      <c r="AE12" s="117"/>
      <c r="AF12" s="117"/>
      <c r="AG12" s="117"/>
      <c r="AH12" s="380" t="str">
        <f t="shared" si="1"/>
        <v>kgs District Steam (50 psig) dumped after use</v>
      </c>
      <c r="AI12" s="385">
        <f t="shared" si="0"/>
        <v>2.6898</v>
      </c>
      <c r="AK12" s="117" t="s">
        <v>366</v>
      </c>
      <c r="AL12" s="201">
        <v>11</v>
      </c>
      <c r="AM12" s="201">
        <v>11</v>
      </c>
      <c r="AN12" s="201">
        <v>2010</v>
      </c>
      <c r="AO12" s="522" t="s">
        <v>467</v>
      </c>
      <c r="AQ12" s="201" t="s">
        <v>97</v>
      </c>
      <c r="AV12" s="380" t="s">
        <v>394</v>
      </c>
      <c r="AW12" s="385">
        <f>ROUND(0.912061+0.267434-0.0231075,4)</f>
        <v>1.1564000000000001</v>
      </c>
      <c r="AX12" s="380" t="s">
        <v>399</v>
      </c>
      <c r="AY12" s="380" t="s">
        <v>728</v>
      </c>
      <c r="AZ12" s="385">
        <f t="shared" si="4"/>
        <v>2.6898</v>
      </c>
      <c r="BA12" s="380" t="s">
        <v>399</v>
      </c>
    </row>
    <row r="13" spans="1:53">
      <c r="A13" s="259" t="s">
        <v>69</v>
      </c>
      <c r="E13" s="117"/>
      <c r="K13" s="117"/>
      <c r="L13" s="117"/>
      <c r="M13" s="117"/>
      <c r="N13" s="117"/>
      <c r="O13" s="117"/>
      <c r="P13" s="117"/>
      <c r="Q13" s="117"/>
      <c r="R13" s="92" t="s">
        <v>266</v>
      </c>
      <c r="S13" s="117"/>
      <c r="T13" s="117"/>
      <c r="U13" s="117"/>
      <c r="V13" s="117"/>
      <c r="W13" s="117"/>
      <c r="X13" s="117"/>
      <c r="Y13" s="117"/>
      <c r="Z13" s="117"/>
      <c r="AA13" s="117"/>
      <c r="AB13" s="117"/>
      <c r="AC13" s="117"/>
      <c r="AD13" s="117"/>
      <c r="AE13" s="117"/>
      <c r="AF13" s="117"/>
      <c r="AG13" s="117"/>
      <c r="AH13" s="380" t="str">
        <f t="shared" si="1"/>
        <v>kgs District Steam (140 psig) dumped after use</v>
      </c>
      <c r="AI13" s="385">
        <f t="shared" si="0"/>
        <v>2.7263000000000002</v>
      </c>
      <c r="AK13" s="117" t="s">
        <v>371</v>
      </c>
      <c r="AL13" s="201">
        <v>12</v>
      </c>
      <c r="AM13" s="201">
        <v>12</v>
      </c>
      <c r="AN13" s="201">
        <v>2011</v>
      </c>
      <c r="AO13" s="522" t="s">
        <v>468</v>
      </c>
      <c r="AV13" s="380" t="s">
        <v>395</v>
      </c>
      <c r="AW13" s="385">
        <f>ROUND(0.861897+0.333354-0.0231075,4)</f>
        <v>1.1720999999999999</v>
      </c>
      <c r="AX13" s="380" t="s">
        <v>399</v>
      </c>
      <c r="AY13" s="380" t="s">
        <v>729</v>
      </c>
      <c r="AZ13" s="385">
        <f t="shared" si="4"/>
        <v>2.7263000000000002</v>
      </c>
      <c r="BA13" s="380" t="s">
        <v>399</v>
      </c>
    </row>
    <row r="14" spans="1:53">
      <c r="A14" s="259" t="s">
        <v>70</v>
      </c>
      <c r="E14" s="117"/>
      <c r="K14" s="117"/>
      <c r="L14" s="117"/>
      <c r="M14" s="117"/>
      <c r="N14" s="117"/>
      <c r="O14" s="117"/>
      <c r="P14" s="117"/>
      <c r="Q14" s="117"/>
      <c r="R14" s="92" t="s">
        <v>267</v>
      </c>
      <c r="S14" s="117"/>
      <c r="T14" s="117"/>
      <c r="U14" s="117"/>
      <c r="V14" s="117"/>
      <c r="W14" s="117"/>
      <c r="X14" s="117"/>
      <c r="Y14" s="117"/>
      <c r="Z14" s="117"/>
      <c r="AA14" s="117"/>
      <c r="AB14" s="117"/>
      <c r="AC14" s="117"/>
      <c r="AD14" s="117"/>
      <c r="AE14" s="117"/>
      <c r="AF14" s="117"/>
      <c r="AG14" s="117"/>
      <c r="AH14" s="380" t="str">
        <f t="shared" si="1"/>
        <v>kgs (steam, 103 kPa) condensate reused</v>
      </c>
      <c r="AI14" s="385">
        <f t="shared" si="0"/>
        <v>2.1997</v>
      </c>
      <c r="AK14" s="117" t="s">
        <v>97</v>
      </c>
      <c r="AL14" s="201">
        <v>13</v>
      </c>
      <c r="AN14" s="201">
        <v>2012</v>
      </c>
      <c r="AO14" s="522" t="s">
        <v>469</v>
      </c>
      <c r="AV14" s="380" t="s">
        <v>398</v>
      </c>
      <c r="AW14" s="385">
        <f>ROUND(0.945684,4)</f>
        <v>0.94569999999999999</v>
      </c>
      <c r="AX14" s="380" t="s">
        <v>400</v>
      </c>
      <c r="AY14" s="380" t="s">
        <v>730</v>
      </c>
      <c r="AZ14" s="385">
        <f t="shared" si="4"/>
        <v>2.1997</v>
      </c>
      <c r="BA14" s="380" t="s">
        <v>400</v>
      </c>
    </row>
    <row r="15" spans="1:53">
      <c r="A15" s="259" t="s">
        <v>71</v>
      </c>
      <c r="E15" s="117"/>
      <c r="K15" s="117"/>
      <c r="L15" s="117"/>
      <c r="M15" s="117"/>
      <c r="N15" s="117"/>
      <c r="O15" s="117"/>
      <c r="P15" s="117"/>
      <c r="Q15" s="117"/>
      <c r="R15" s="92" t="s">
        <v>268</v>
      </c>
      <c r="S15" s="117"/>
      <c r="T15" s="117"/>
      <c r="U15" s="117"/>
      <c r="V15" s="117"/>
      <c r="W15" s="117"/>
      <c r="X15" s="117"/>
      <c r="Y15" s="117"/>
      <c r="Z15" s="117"/>
      <c r="AA15" s="117"/>
      <c r="AB15" s="117"/>
      <c r="AC15" s="117"/>
      <c r="AD15" s="117"/>
      <c r="AE15" s="117"/>
      <c r="AF15" s="117"/>
      <c r="AG15" s="117"/>
      <c r="AH15" s="380" t="str">
        <f t="shared" si="1"/>
        <v>kgs (steam, 345 kPa) condensate reused</v>
      </c>
      <c r="AI15" s="385">
        <f t="shared" si="0"/>
        <v>2.1215999999999999</v>
      </c>
      <c r="AK15" s="117"/>
      <c r="AL15" s="201">
        <v>14</v>
      </c>
      <c r="AN15" s="201">
        <v>2013</v>
      </c>
      <c r="AO15" s="522" t="s">
        <v>470</v>
      </c>
      <c r="AV15" s="380" t="s">
        <v>397</v>
      </c>
      <c r="AW15" s="385">
        <f>ROUND(0.912061,4)</f>
        <v>0.91210000000000002</v>
      </c>
      <c r="AX15" s="380" t="s">
        <v>400</v>
      </c>
      <c r="AY15" s="380" t="s">
        <v>731</v>
      </c>
      <c r="AZ15" s="385">
        <f t="shared" si="4"/>
        <v>2.1215999999999999</v>
      </c>
      <c r="BA15" s="380" t="s">
        <v>400</v>
      </c>
    </row>
    <row r="16" spans="1:53">
      <c r="A16" s="259" t="s">
        <v>72</v>
      </c>
      <c r="E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380" t="str">
        <f t="shared" si="1"/>
        <v>kgs (steam, 965 kPa) condensate reused</v>
      </c>
      <c r="AI16" s="385">
        <f t="shared" si="0"/>
        <v>2.0047999999999999</v>
      </c>
      <c r="AK16" s="117"/>
      <c r="AL16" s="201">
        <v>15</v>
      </c>
      <c r="AN16" s="201">
        <v>2014</v>
      </c>
      <c r="AO16" s="522" t="s">
        <v>471</v>
      </c>
      <c r="AV16" s="380" t="s">
        <v>396</v>
      </c>
      <c r="AW16" s="385">
        <f>ROUND(0.861897,4)</f>
        <v>0.8619</v>
      </c>
      <c r="AX16" s="380" t="s">
        <v>400</v>
      </c>
      <c r="AY16" s="380" t="s">
        <v>732</v>
      </c>
      <c r="AZ16" s="385">
        <f t="shared" si="4"/>
        <v>2.0047999999999999</v>
      </c>
      <c r="BA16" s="380" t="s">
        <v>400</v>
      </c>
    </row>
    <row r="17" spans="1:53">
      <c r="A17" s="259" t="s">
        <v>73</v>
      </c>
      <c r="E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375" t="str">
        <f t="shared" si="1"/>
        <v>metric ton (coal)</v>
      </c>
      <c r="AI17" s="379">
        <f t="shared" si="0"/>
        <v>22820</v>
      </c>
      <c r="AK17" s="117"/>
      <c r="AL17" s="201">
        <v>16</v>
      </c>
      <c r="AN17" s="201">
        <v>2015</v>
      </c>
      <c r="AO17" s="522" t="s">
        <v>142</v>
      </c>
      <c r="AV17" s="711" t="s">
        <v>345</v>
      </c>
      <c r="AW17" s="379">
        <v>19622</v>
      </c>
      <c r="AX17" s="380" t="s">
        <v>343</v>
      </c>
      <c r="AY17" s="386" t="s">
        <v>733</v>
      </c>
      <c r="AZ17" s="387">
        <f>ROUND(AW17*1.055056/0.907185,0)</f>
        <v>22820</v>
      </c>
      <c r="BA17" s="380" t="s">
        <v>343</v>
      </c>
    </row>
    <row r="18" spans="1:53">
      <c r="A18" s="259" t="s">
        <v>74</v>
      </c>
      <c r="E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269" t="str">
        <f t="shared" si="1"/>
        <v>liters (Fuel Oil #1)</v>
      </c>
      <c r="AI18" s="269">
        <f t="shared" si="0"/>
        <v>37.6</v>
      </c>
      <c r="AK18" s="117"/>
      <c r="AL18" s="201">
        <v>17</v>
      </c>
      <c r="AN18" s="201">
        <v>2016</v>
      </c>
      <c r="AO18" s="522" t="s">
        <v>472</v>
      </c>
      <c r="AV18" s="269" t="s">
        <v>346</v>
      </c>
      <c r="AW18" s="269">
        <v>135</v>
      </c>
      <c r="AX18" s="380" t="s">
        <v>386</v>
      </c>
      <c r="AY18" s="380" t="s">
        <v>734</v>
      </c>
      <c r="AZ18" s="380">
        <v>37.6</v>
      </c>
      <c r="BA18" s="380" t="s">
        <v>386</v>
      </c>
    </row>
    <row r="19" spans="1:53">
      <c r="A19" s="259" t="s">
        <v>75</v>
      </c>
      <c r="E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269" t="str">
        <f t="shared" si="1"/>
        <v>liters (Fuel Oil #2)</v>
      </c>
      <c r="AI19" s="269">
        <f t="shared" si="0"/>
        <v>38.700000000000003</v>
      </c>
      <c r="AK19" s="117"/>
      <c r="AL19" s="201">
        <v>18</v>
      </c>
      <c r="AN19" s="201">
        <v>2017</v>
      </c>
      <c r="AO19" s="522" t="s">
        <v>473</v>
      </c>
      <c r="AV19" s="269" t="s">
        <v>347</v>
      </c>
      <c r="AW19" s="269">
        <v>139</v>
      </c>
      <c r="AX19" s="380" t="s">
        <v>386</v>
      </c>
      <c r="AY19" s="380" t="s">
        <v>735</v>
      </c>
      <c r="AZ19" s="380">
        <v>38.700000000000003</v>
      </c>
      <c r="BA19" s="380" t="s">
        <v>386</v>
      </c>
    </row>
    <row r="20" spans="1:53">
      <c r="A20" s="259" t="s">
        <v>76</v>
      </c>
      <c r="E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269" t="str">
        <f t="shared" si="1"/>
        <v>liters (Fuel Oil #3)</v>
      </c>
      <c r="AI20" s="269">
        <f t="shared" si="0"/>
        <v>39.5</v>
      </c>
      <c r="AK20" s="117"/>
      <c r="AL20" s="201">
        <v>19</v>
      </c>
      <c r="AO20" s="522" t="s">
        <v>173</v>
      </c>
      <c r="AV20" s="269" t="s">
        <v>348</v>
      </c>
      <c r="AW20" s="269">
        <v>141.80000000000001</v>
      </c>
      <c r="AX20" s="383" t="s">
        <v>392</v>
      </c>
      <c r="AY20" s="380" t="s">
        <v>736</v>
      </c>
      <c r="AZ20" s="269">
        <v>39.5</v>
      </c>
      <c r="BA20" s="383" t="s">
        <v>392</v>
      </c>
    </row>
    <row r="21" spans="1:53">
      <c r="A21" s="259" t="s">
        <v>77</v>
      </c>
      <c r="E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269" t="str">
        <f t="shared" si="1"/>
        <v>liters (Fuel Oil #4)</v>
      </c>
      <c r="AI21" s="269">
        <f t="shared" si="0"/>
        <v>40.700000000000003</v>
      </c>
      <c r="AK21" s="117"/>
      <c r="AL21" s="201">
        <v>20</v>
      </c>
      <c r="AO21" s="522" t="s">
        <v>474</v>
      </c>
      <c r="AV21" s="269" t="s">
        <v>349</v>
      </c>
      <c r="AW21" s="269">
        <v>146</v>
      </c>
      <c r="AX21" s="380" t="s">
        <v>386</v>
      </c>
      <c r="AY21" s="380" t="s">
        <v>737</v>
      </c>
      <c r="AZ21" s="380">
        <v>40.700000000000003</v>
      </c>
      <c r="BA21" s="380" t="s">
        <v>386</v>
      </c>
    </row>
    <row r="22" spans="1:53">
      <c r="A22" s="259" t="s">
        <v>78</v>
      </c>
      <c r="E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269" t="str">
        <f t="shared" si="1"/>
        <v>liters (Fuel Oil #5 Light)</v>
      </c>
      <c r="AI22" s="269">
        <f t="shared" si="0"/>
        <v>41.3</v>
      </c>
      <c r="AK22" s="117"/>
      <c r="AL22" s="201">
        <v>21</v>
      </c>
      <c r="AO22" s="522" t="s">
        <v>475</v>
      </c>
      <c r="AV22" s="269" t="s">
        <v>389</v>
      </c>
      <c r="AW22" s="269">
        <v>148</v>
      </c>
      <c r="AX22" s="380" t="s">
        <v>386</v>
      </c>
      <c r="AY22" s="380" t="s">
        <v>738</v>
      </c>
      <c r="AZ22" s="380">
        <v>41.3</v>
      </c>
      <c r="BA22" s="380" t="s">
        <v>386</v>
      </c>
    </row>
    <row r="23" spans="1:53">
      <c r="A23" s="259" t="s">
        <v>79</v>
      </c>
      <c r="E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269" t="str">
        <f t="shared" si="1"/>
        <v>liters (Fuel Oil #5 Heavy)</v>
      </c>
      <c r="AI23" s="269">
        <f t="shared" si="0"/>
        <v>41.8</v>
      </c>
      <c r="AK23" s="117"/>
      <c r="AL23" s="201">
        <v>22</v>
      </c>
      <c r="AO23" s="522" t="s">
        <v>476</v>
      </c>
      <c r="AV23" s="269" t="s">
        <v>390</v>
      </c>
      <c r="AW23" s="269">
        <v>150</v>
      </c>
      <c r="AX23" s="380" t="s">
        <v>386</v>
      </c>
      <c r="AY23" s="380" t="s">
        <v>739</v>
      </c>
      <c r="AZ23" s="380">
        <v>41.8</v>
      </c>
      <c r="BA23" s="380" t="s">
        <v>386</v>
      </c>
    </row>
    <row r="24" spans="1:53">
      <c r="A24" s="259" t="s">
        <v>80</v>
      </c>
      <c r="E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269" t="str">
        <f t="shared" si="1"/>
        <v>liters (Fuel Oil #6)</v>
      </c>
      <c r="AI24" s="269">
        <f t="shared" si="0"/>
        <v>42.9</v>
      </c>
      <c r="AK24" s="263" t="s">
        <v>357</v>
      </c>
      <c r="AL24" s="201">
        <v>23</v>
      </c>
      <c r="AO24" s="522" t="s">
        <v>477</v>
      </c>
      <c r="AV24" s="269" t="s">
        <v>350</v>
      </c>
      <c r="AW24" s="269">
        <v>154</v>
      </c>
      <c r="AX24" s="380" t="s">
        <v>386</v>
      </c>
      <c r="AY24" s="380" t="s">
        <v>740</v>
      </c>
      <c r="AZ24" s="380">
        <v>42.9</v>
      </c>
      <c r="BA24" s="380" t="s">
        <v>386</v>
      </c>
    </row>
    <row r="25" spans="1:53">
      <c r="A25" s="259" t="s">
        <v>81</v>
      </c>
      <c r="E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277" t="str">
        <f t="shared" si="1"/>
        <v>liters (Diesel)</v>
      </c>
      <c r="AI25" s="269">
        <f t="shared" si="0"/>
        <v>38.700000000000003</v>
      </c>
      <c r="AK25" s="263" t="s">
        <v>357</v>
      </c>
      <c r="AL25" s="201">
        <v>24</v>
      </c>
      <c r="AO25" s="522" t="s">
        <v>478</v>
      </c>
      <c r="AV25" s="277" t="s">
        <v>351</v>
      </c>
      <c r="AW25" s="269">
        <v>139</v>
      </c>
      <c r="AX25" s="383" t="s">
        <v>388</v>
      </c>
      <c r="AY25" s="382" t="s">
        <v>741</v>
      </c>
      <c r="AZ25" s="380">
        <f>AZ19</f>
        <v>38.700000000000003</v>
      </c>
      <c r="BA25" s="383" t="s">
        <v>388</v>
      </c>
    </row>
    <row r="26" spans="1:53">
      <c r="A26" s="259" t="s">
        <v>82</v>
      </c>
      <c r="E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268" t="str">
        <f t="shared" si="1"/>
        <v>liters (Gasoline)</v>
      </c>
      <c r="AI26" s="268">
        <f t="shared" si="0"/>
        <v>34.561</v>
      </c>
      <c r="AK26" s="263" t="s">
        <v>357</v>
      </c>
      <c r="AL26" s="201">
        <v>25</v>
      </c>
      <c r="AO26" s="522" t="s">
        <v>479</v>
      </c>
      <c r="AV26" s="268" t="s">
        <v>352</v>
      </c>
      <c r="AW26" s="268">
        <v>124</v>
      </c>
      <c r="AX26" s="383" t="s">
        <v>343</v>
      </c>
      <c r="AY26" s="383" t="s">
        <v>743</v>
      </c>
      <c r="AZ26" s="383">
        <f>ROUND(AW26*1.055056/3.7854,3)</f>
        <v>34.561</v>
      </c>
      <c r="BA26" s="383" t="s">
        <v>343</v>
      </c>
    </row>
    <row r="27" spans="1:53">
      <c r="A27" s="259" t="s">
        <v>83</v>
      </c>
      <c r="E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277" t="str">
        <f t="shared" si="1"/>
        <v>liters (Propane)</v>
      </c>
      <c r="AI27" s="269">
        <f t="shared" si="0"/>
        <v>25.5</v>
      </c>
      <c r="AK27" s="117"/>
      <c r="AL27" s="201">
        <v>26</v>
      </c>
      <c r="AO27" s="522" t="s">
        <v>480</v>
      </c>
      <c r="AV27" s="277" t="s">
        <v>353</v>
      </c>
      <c r="AW27" s="269">
        <v>91.6</v>
      </c>
      <c r="AX27" s="380" t="s">
        <v>386</v>
      </c>
      <c r="AY27" s="382" t="s">
        <v>744</v>
      </c>
      <c r="AZ27" s="383">
        <v>25.5</v>
      </c>
      <c r="BA27" s="380" t="s">
        <v>386</v>
      </c>
    </row>
    <row r="28" spans="1:53">
      <c r="A28" s="259" t="s">
        <v>84</v>
      </c>
      <c r="E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277" t="str">
        <f t="shared" si="1"/>
        <v>liters (Propane)</v>
      </c>
      <c r="AI28" s="269">
        <f t="shared" si="0"/>
        <v>25.5</v>
      </c>
      <c r="AK28" s="117"/>
      <c r="AL28" s="201">
        <v>27</v>
      </c>
      <c r="AO28" s="522" t="s">
        <v>481</v>
      </c>
      <c r="AV28" s="277" t="s">
        <v>354</v>
      </c>
      <c r="AW28" s="269">
        <v>2.516</v>
      </c>
      <c r="AX28" s="380" t="s">
        <v>387</v>
      </c>
      <c r="AY28" s="382" t="s">
        <v>744</v>
      </c>
      <c r="AZ28" s="380">
        <v>25.5</v>
      </c>
      <c r="BA28" s="380" t="s">
        <v>386</v>
      </c>
    </row>
    <row r="29" spans="1:53">
      <c r="A29" s="259" t="s">
        <v>41</v>
      </c>
      <c r="E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201">
        <v>28</v>
      </c>
      <c r="AO29" s="522" t="s">
        <v>482</v>
      </c>
    </row>
    <row r="30" spans="1:53">
      <c r="A30" s="259" t="s">
        <v>85</v>
      </c>
      <c r="E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7"/>
      <c r="AL30" s="201">
        <v>29</v>
      </c>
      <c r="AO30" s="522" t="s">
        <v>483</v>
      </c>
    </row>
    <row r="31" spans="1:53">
      <c r="A31" s="259" t="s">
        <v>86</v>
      </c>
      <c r="E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J31" s="268"/>
      <c r="AK31" s="117"/>
      <c r="AL31" s="201">
        <v>30</v>
      </c>
      <c r="AO31" s="522" t="s">
        <v>484</v>
      </c>
      <c r="AW31" s="268" t="s">
        <v>355</v>
      </c>
      <c r="AX31" s="377" t="s">
        <v>391</v>
      </c>
    </row>
    <row r="32" spans="1:53">
      <c r="A32" s="259" t="s">
        <v>87</v>
      </c>
      <c r="E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J32" s="268"/>
      <c r="AK32" s="117"/>
      <c r="AL32" s="201">
        <v>31</v>
      </c>
      <c r="AO32" s="522" t="s">
        <v>485</v>
      </c>
      <c r="AW32" s="269" t="s">
        <v>356</v>
      </c>
      <c r="AX32" s="377" t="s">
        <v>742</v>
      </c>
    </row>
    <row r="33" spans="1:41">
      <c r="A33" s="259" t="s">
        <v>39</v>
      </c>
      <c r="E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O33" s="522" t="s">
        <v>486</v>
      </c>
    </row>
    <row r="34" spans="1:41">
      <c r="A34" s="259" t="s">
        <v>40</v>
      </c>
      <c r="E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O34" s="522" t="s">
        <v>487</v>
      </c>
    </row>
    <row r="35" spans="1:41">
      <c r="A35" s="259" t="s">
        <v>88</v>
      </c>
      <c r="E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O35" s="522" t="s">
        <v>488</v>
      </c>
    </row>
    <row r="36" spans="1:41">
      <c r="A36" s="259" t="s">
        <v>89</v>
      </c>
      <c r="E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O36" s="522" t="s">
        <v>489</v>
      </c>
    </row>
    <row r="37" spans="1:41">
      <c r="A37" s="259" t="s">
        <v>90</v>
      </c>
      <c r="E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O37" s="522" t="s">
        <v>490</v>
      </c>
    </row>
    <row r="38" spans="1:41">
      <c r="A38" s="259" t="s">
        <v>91</v>
      </c>
      <c r="B38" s="201"/>
      <c r="C38" s="201"/>
      <c r="E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O38" s="522" t="s">
        <v>491</v>
      </c>
    </row>
    <row r="39" spans="1:41">
      <c r="A39" s="259" t="s">
        <v>200</v>
      </c>
      <c r="B39" s="201"/>
      <c r="C39" s="201"/>
      <c r="E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381"/>
      <c r="AI39" s="381"/>
      <c r="AJ39" s="381"/>
      <c r="AK39" s="117"/>
      <c r="AO39" s="522" t="s">
        <v>492</v>
      </c>
    </row>
    <row r="40" spans="1:41">
      <c r="A40" s="259" t="s">
        <v>92</v>
      </c>
      <c r="E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380"/>
      <c r="AI40" s="380"/>
      <c r="AJ40" s="380"/>
      <c r="AK40" s="117"/>
      <c r="AO40" s="522" t="s">
        <v>493</v>
      </c>
    </row>
    <row r="41" spans="1:41">
      <c r="A41" s="259" t="s">
        <v>93</v>
      </c>
      <c r="E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380"/>
      <c r="AI41" s="380"/>
      <c r="AJ41" s="380"/>
      <c r="AK41" s="117"/>
      <c r="AO41" s="522" t="s">
        <v>494</v>
      </c>
    </row>
    <row r="42" spans="1:41" s="201" customFormat="1">
      <c r="A42" s="259" t="s">
        <v>610</v>
      </c>
      <c r="B42" s="104"/>
      <c r="C42" s="104"/>
      <c r="E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380"/>
      <c r="AI42" s="380"/>
      <c r="AJ42" s="380"/>
      <c r="AK42" s="117"/>
      <c r="AO42" s="522" t="s">
        <v>495</v>
      </c>
    </row>
    <row r="43" spans="1:41" s="201" customFormat="1">
      <c r="A43" s="259" t="s">
        <v>611</v>
      </c>
      <c r="B43" s="104"/>
      <c r="C43" s="104"/>
      <c r="E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380"/>
      <c r="AI43" s="380"/>
      <c r="AJ43" s="380"/>
      <c r="AK43" s="117"/>
      <c r="AO43" s="522" t="s">
        <v>496</v>
      </c>
    </row>
    <row r="44" spans="1:41">
      <c r="A44" s="259" t="s">
        <v>94</v>
      </c>
      <c r="E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380"/>
      <c r="AI44" s="380"/>
      <c r="AJ44" s="380"/>
      <c r="AK44" s="117"/>
      <c r="AO44" s="522" t="s">
        <v>497</v>
      </c>
    </row>
    <row r="45" spans="1:41">
      <c r="A45" s="259" t="s">
        <v>95</v>
      </c>
      <c r="B45" s="201"/>
      <c r="C45" s="201"/>
      <c r="E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380"/>
      <c r="AI45" s="380"/>
      <c r="AJ45" s="380"/>
      <c r="AK45" s="117"/>
      <c r="AO45" s="522" t="s">
        <v>498</v>
      </c>
    </row>
    <row r="46" spans="1:41">
      <c r="A46" s="259" t="s">
        <v>96</v>
      </c>
      <c r="B46" s="201"/>
      <c r="C46" s="201"/>
      <c r="E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380"/>
      <c r="AI46" s="380"/>
      <c r="AJ46" s="380"/>
      <c r="AK46" s="117"/>
      <c r="AO46" s="522" t="s">
        <v>499</v>
      </c>
    </row>
    <row r="47" spans="1:41">
      <c r="A47" s="259" t="s">
        <v>97</v>
      </c>
      <c r="E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382"/>
      <c r="AI47" s="380"/>
      <c r="AJ47" s="380"/>
      <c r="AK47" s="117"/>
      <c r="AO47" s="522" t="s">
        <v>500</v>
      </c>
    </row>
    <row r="48" spans="1:41">
      <c r="A48" s="259" t="s">
        <v>201</v>
      </c>
      <c r="E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383"/>
      <c r="AI48" s="384"/>
      <c r="AJ48" s="380"/>
      <c r="AK48" s="117"/>
      <c r="AO48" s="522" t="s">
        <v>501</v>
      </c>
    </row>
    <row r="49" spans="1:41" s="201" customFormat="1">
      <c r="A49" s="259" t="s">
        <v>203</v>
      </c>
      <c r="B49" s="104"/>
      <c r="C49" s="104"/>
      <c r="E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380"/>
      <c r="AI49" s="380"/>
      <c r="AJ49" s="380"/>
      <c r="AK49" s="117"/>
      <c r="AO49" s="522" t="s">
        <v>502</v>
      </c>
    </row>
    <row r="50" spans="1:41" s="201" customFormat="1">
      <c r="A50" s="259" t="s">
        <v>204</v>
      </c>
      <c r="E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380"/>
      <c r="AI50" s="385"/>
      <c r="AJ50" s="380"/>
      <c r="AK50" s="117"/>
      <c r="AO50" s="522" t="s">
        <v>503</v>
      </c>
    </row>
    <row r="51" spans="1:41">
      <c r="A51" s="259" t="s">
        <v>202</v>
      </c>
      <c r="B51" s="201"/>
      <c r="C51" s="201"/>
      <c r="E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380"/>
      <c r="AI51" s="385"/>
      <c r="AJ51" s="380"/>
      <c r="AK51" s="117"/>
      <c r="AO51" s="522" t="s">
        <v>504</v>
      </c>
    </row>
    <row r="52" spans="1:41">
      <c r="A52" s="259" t="s">
        <v>205</v>
      </c>
      <c r="B52" s="201"/>
      <c r="C52" s="201"/>
      <c r="E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380"/>
      <c r="AI52" s="385"/>
      <c r="AJ52" s="380"/>
      <c r="AK52" s="117"/>
      <c r="AO52" s="522" t="s">
        <v>505</v>
      </c>
    </row>
    <row r="53" spans="1:41">
      <c r="A53" s="259" t="s">
        <v>206</v>
      </c>
      <c r="E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380"/>
      <c r="AI53" s="385"/>
      <c r="AJ53" s="380"/>
      <c r="AK53" s="117"/>
      <c r="AO53" s="522" t="s">
        <v>506</v>
      </c>
    </row>
    <row r="54" spans="1:41" s="201" customFormat="1">
      <c r="A54" s="259" t="s">
        <v>207</v>
      </c>
      <c r="B54" s="104"/>
      <c r="C54" s="104"/>
      <c r="E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380"/>
      <c r="AI54" s="385"/>
      <c r="AJ54" s="380"/>
      <c r="AK54" s="117"/>
      <c r="AO54" s="522" t="s">
        <v>507</v>
      </c>
    </row>
    <row r="55" spans="1:41" s="201" customFormat="1">
      <c r="A55" s="259" t="s">
        <v>208</v>
      </c>
      <c r="B55" s="104"/>
      <c r="C55" s="104"/>
      <c r="E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380"/>
      <c r="AI55" s="385"/>
      <c r="AJ55" s="380"/>
      <c r="AK55" s="117"/>
      <c r="AO55" s="522" t="s">
        <v>508</v>
      </c>
    </row>
    <row r="56" spans="1:41" s="201" customFormat="1">
      <c r="A56" s="259" t="s">
        <v>209</v>
      </c>
      <c r="B56" s="104"/>
      <c r="C56" s="104"/>
      <c r="E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380"/>
      <c r="AI56" s="385"/>
      <c r="AJ56" s="380"/>
      <c r="AK56" s="117"/>
      <c r="AO56" s="522" t="s">
        <v>509</v>
      </c>
    </row>
    <row r="57" spans="1:41">
      <c r="A57" s="259" t="s">
        <v>210</v>
      </c>
      <c r="B57" s="201"/>
      <c r="C57" s="201"/>
      <c r="E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386"/>
      <c r="AI57" s="387"/>
      <c r="AJ57" s="380"/>
      <c r="AK57" s="117">
        <f>AI57/2000*1000</f>
        <v>0</v>
      </c>
      <c r="AO57" s="522" t="s">
        <v>510</v>
      </c>
    </row>
    <row r="58" spans="1:41">
      <c r="A58" s="259" t="s">
        <v>211</v>
      </c>
      <c r="E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380"/>
      <c r="AI58" s="380"/>
      <c r="AJ58" s="380"/>
      <c r="AK58" s="117"/>
      <c r="AO58" s="522" t="s">
        <v>511</v>
      </c>
    </row>
    <row r="59" spans="1:41">
      <c r="A59" s="259" t="s">
        <v>212</v>
      </c>
      <c r="E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380"/>
      <c r="AI59" s="380"/>
      <c r="AJ59" s="380"/>
      <c r="AK59" s="117"/>
      <c r="AO59" s="522" t="s">
        <v>512</v>
      </c>
    </row>
    <row r="60" spans="1:41">
      <c r="A60" s="259" t="s">
        <v>213</v>
      </c>
      <c r="E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380"/>
      <c r="AI60" s="380"/>
      <c r="AJ60" s="383"/>
      <c r="AK60" s="117"/>
      <c r="AO60" s="522" t="s">
        <v>513</v>
      </c>
    </row>
    <row r="61" spans="1:41" s="201" customFormat="1">
      <c r="A61" s="259" t="s">
        <v>214</v>
      </c>
      <c r="B61" s="104"/>
      <c r="C61" s="104"/>
      <c r="E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380"/>
      <c r="AI61" s="380"/>
      <c r="AJ61" s="380"/>
      <c r="AK61" s="117"/>
      <c r="AO61" s="522" t="s">
        <v>514</v>
      </c>
    </row>
    <row r="62" spans="1:41">
      <c r="A62" s="259" t="s">
        <v>98</v>
      </c>
      <c r="E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380"/>
      <c r="AI62" s="380"/>
      <c r="AJ62" s="380"/>
      <c r="AK62" s="117"/>
      <c r="AO62" s="522" t="s">
        <v>515</v>
      </c>
    </row>
    <row r="63" spans="1:41">
      <c r="A63" s="259" t="s">
        <v>99</v>
      </c>
      <c r="E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380"/>
      <c r="AI63" s="380"/>
      <c r="AJ63" s="380"/>
      <c r="AK63" s="117"/>
      <c r="AO63" s="522" t="s">
        <v>516</v>
      </c>
    </row>
    <row r="64" spans="1:41">
      <c r="A64" s="259" t="s">
        <v>100</v>
      </c>
      <c r="E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380"/>
      <c r="AI64" s="380"/>
      <c r="AJ64" s="380"/>
      <c r="AK64" s="117"/>
    </row>
    <row r="65" spans="1:37">
      <c r="A65" s="259" t="s">
        <v>101</v>
      </c>
      <c r="E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382"/>
      <c r="AI65" s="380"/>
      <c r="AJ65" s="383"/>
      <c r="AK65" s="117"/>
    </row>
    <row r="66" spans="1:37">
      <c r="A66" s="259" t="s">
        <v>102</v>
      </c>
      <c r="E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383"/>
      <c r="AI66" s="383"/>
      <c r="AJ66" s="383"/>
      <c r="AK66" s="117"/>
    </row>
    <row r="67" spans="1:37">
      <c r="A67" s="259" t="s">
        <v>103</v>
      </c>
      <c r="E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382"/>
      <c r="AI67" s="380"/>
      <c r="AJ67" s="380"/>
      <c r="AK67" s="117"/>
    </row>
    <row r="68" spans="1:37">
      <c r="A68" s="259" t="s">
        <v>104</v>
      </c>
      <c r="E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382"/>
      <c r="AI68" s="380"/>
      <c r="AJ68" s="380"/>
      <c r="AK68" s="117"/>
    </row>
    <row r="69" spans="1:37">
      <c r="A69" s="259" t="s">
        <v>105</v>
      </c>
      <c r="E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07"/>
      <c r="AI69" s="107"/>
      <c r="AJ69" s="107"/>
      <c r="AK69" s="117"/>
    </row>
    <row r="70" spans="1:37">
      <c r="A70" s="259" t="s">
        <v>106</v>
      </c>
      <c r="E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07"/>
      <c r="AI70" s="107"/>
      <c r="AJ70" s="107"/>
      <c r="AK70" s="117"/>
    </row>
    <row r="71" spans="1:37">
      <c r="A71" s="259" t="s">
        <v>107</v>
      </c>
      <c r="E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383"/>
      <c r="AI71" s="388"/>
      <c r="AJ71" s="383"/>
      <c r="AK71" s="117"/>
    </row>
    <row r="72" spans="1:37">
      <c r="A72" s="259" t="s">
        <v>108</v>
      </c>
      <c r="E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380"/>
      <c r="AI72" s="388"/>
      <c r="AJ72" s="383"/>
      <c r="AK72" s="117"/>
    </row>
    <row r="73" spans="1:37">
      <c r="A73" s="259" t="s">
        <v>215</v>
      </c>
      <c r="E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269"/>
      <c r="AI73" s="377"/>
      <c r="AJ73" s="268"/>
      <c r="AK73" s="117"/>
    </row>
    <row r="74" spans="1:37">
      <c r="A74" s="259" t="s">
        <v>109</v>
      </c>
      <c r="E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row>
    <row r="75" spans="1:37">
      <c r="A75" s="259" t="s">
        <v>110</v>
      </c>
      <c r="E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row>
    <row r="76" spans="1:37">
      <c r="A76" s="259" t="s">
        <v>111</v>
      </c>
      <c r="E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row>
    <row r="77" spans="1:37">
      <c r="A77" s="259" t="s">
        <v>112</v>
      </c>
      <c r="E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row>
    <row r="78" spans="1:37">
      <c r="A78" s="259" t="s">
        <v>113</v>
      </c>
      <c r="E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row>
    <row r="79" spans="1:37">
      <c r="A79" s="259" t="s">
        <v>114</v>
      </c>
      <c r="E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row>
    <row r="80" spans="1:37">
      <c r="A80" s="259" t="s">
        <v>115</v>
      </c>
      <c r="E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row>
    <row r="81" spans="1:37">
      <c r="A81" s="259" t="s">
        <v>116</v>
      </c>
      <c r="E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row>
    <row r="82" spans="1:37">
      <c r="A82" s="259" t="s">
        <v>117</v>
      </c>
      <c r="E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row>
    <row r="83" spans="1:37">
      <c r="A83" s="259" t="s">
        <v>118</v>
      </c>
      <c r="E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row>
    <row r="84" spans="1:37">
      <c r="A84" s="259" t="s">
        <v>119</v>
      </c>
      <c r="E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row>
    <row r="85" spans="1:37">
      <c r="A85" s="259" t="s">
        <v>120</v>
      </c>
      <c r="E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row>
    <row r="86" spans="1:37">
      <c r="A86" s="259" t="s">
        <v>121</v>
      </c>
      <c r="E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row>
    <row r="87" spans="1:37">
      <c r="A87" s="259" t="s">
        <v>122</v>
      </c>
      <c r="E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row>
    <row r="88" spans="1:37" s="201" customFormat="1">
      <c r="A88" s="259" t="s">
        <v>712</v>
      </c>
      <c r="E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row>
    <row r="89" spans="1:37">
      <c r="A89" s="259" t="s">
        <v>123</v>
      </c>
      <c r="E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row>
    <row r="90" spans="1:37">
      <c r="A90" s="259" t="s">
        <v>124</v>
      </c>
      <c r="E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row>
    <row r="91" spans="1:37">
      <c r="A91" s="117" t="s">
        <v>125</v>
      </c>
      <c r="E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row>
    <row r="92" spans="1:37">
      <c r="A92" s="117" t="s">
        <v>126</v>
      </c>
      <c r="E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row>
    <row r="93" spans="1:37">
      <c r="A93" s="117" t="s">
        <v>127</v>
      </c>
      <c r="E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row>
    <row r="94" spans="1:37">
      <c r="A94" s="117" t="s">
        <v>128</v>
      </c>
      <c r="E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row>
    <row r="95" spans="1:37">
      <c r="E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row>
    <row r="96" spans="1:37">
      <c r="E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row>
    <row r="97" spans="1:37">
      <c r="E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row>
    <row r="98" spans="1:37">
      <c r="E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row>
    <row r="99" spans="1:37">
      <c r="E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row>
    <row r="100" spans="1:37">
      <c r="E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row>
    <row r="101" spans="1:37">
      <c r="A101" s="117"/>
      <c r="E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row>
    <row r="102" spans="1:37">
      <c r="A102" s="117"/>
      <c r="E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row>
    <row r="103" spans="1:37">
      <c r="A103" s="117"/>
      <c r="E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7"/>
    </row>
    <row r="104" spans="1:37">
      <c r="A104" s="117"/>
      <c r="E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row>
    <row r="105" spans="1:37">
      <c r="A105" s="117"/>
      <c r="E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row>
    <row r="106" spans="1:37">
      <c r="A106" s="117"/>
      <c r="E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row>
    <row r="107" spans="1:37">
      <c r="A107" s="117"/>
      <c r="E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row>
    <row r="108" spans="1:37">
      <c r="A108" s="117"/>
      <c r="E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row>
    <row r="109" spans="1:37">
      <c r="A109" s="117"/>
      <c r="E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row>
    <row r="110" spans="1:37">
      <c r="AH110" s="117"/>
      <c r="AI110" s="117"/>
      <c r="AJ110" s="117"/>
    </row>
    <row r="111" spans="1:37">
      <c r="AH111" s="117"/>
      <c r="AI111" s="117"/>
      <c r="AJ111" s="117"/>
    </row>
  </sheetData>
  <hyperlinks>
    <hyperlink ref="AX31" r:id="rId1" xr:uid="{00000000-0004-0000-0400-000000000000}"/>
    <hyperlink ref="AX32" r:id="rId2" xr:uid="{00000000-0004-0000-0400-000001000000}"/>
  </hyperlinks>
  <pageMargins left="0.7" right="0.7" top="0.75" bottom="0.75" header="0.3" footer="0.3"/>
  <pageSetup orientation="portrait" horizontalDpi="4294967292" verticalDpi="4294967292" r:id="rId3"/>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AQ110"/>
  <sheetViews>
    <sheetView showGridLines="0" zoomScale="115" zoomScaleNormal="115" zoomScaleSheetLayoutView="100" zoomScalePageLayoutView="115" workbookViewId="0"/>
  </sheetViews>
  <sheetFormatPr defaultColWidth="8.85546875" defaultRowHeight="15"/>
  <cols>
    <col min="1" max="1" width="11.7109375" style="204" customWidth="1"/>
    <col min="2" max="2" width="11.42578125" style="204" customWidth="1"/>
    <col min="3" max="3" width="9.28515625" style="204" customWidth="1"/>
    <col min="4" max="12" width="8.7109375" style="204" customWidth="1"/>
    <col min="13" max="13" width="9.7109375" style="204" customWidth="1"/>
    <col min="14" max="14" width="13.28515625" style="204" customWidth="1"/>
    <col min="15" max="15" width="12.28515625" style="204" customWidth="1"/>
    <col min="16" max="16" width="13.140625" style="204" customWidth="1"/>
    <col min="17" max="17" width="13.28515625" style="204" customWidth="1"/>
    <col min="18" max="18" width="16.28515625" style="204" customWidth="1"/>
    <col min="19" max="19" width="6" style="204" customWidth="1"/>
    <col min="20" max="20" width="5.85546875" style="204" customWidth="1"/>
    <col min="21" max="21" width="23.140625" style="204" customWidth="1"/>
    <col min="22" max="22" width="12.42578125" style="204" customWidth="1"/>
    <col min="23" max="23" width="20.85546875" style="204" customWidth="1"/>
    <col min="24" max="24" width="18.7109375" style="204" customWidth="1"/>
    <col min="25" max="25" width="17.42578125" style="204" customWidth="1"/>
    <col min="26" max="26" width="10.140625" style="204" customWidth="1"/>
    <col min="27" max="27" width="11" style="204" customWidth="1"/>
    <col min="28" max="28" width="7.28515625" style="204" customWidth="1"/>
    <col min="29" max="29" width="7.42578125" style="204" customWidth="1"/>
    <col min="30" max="30" width="4.85546875" style="204" customWidth="1"/>
    <col min="31" max="31" width="7.7109375" style="204" customWidth="1"/>
    <col min="32" max="32" width="8.140625" style="204" customWidth="1"/>
    <col min="33" max="33" width="7" style="204" customWidth="1"/>
    <col min="34" max="34" width="10.28515625" style="204" customWidth="1"/>
    <col min="35" max="35" width="10" style="204" customWidth="1"/>
    <col min="36" max="36" width="13.42578125" style="204" customWidth="1"/>
    <col min="37" max="37" width="9.42578125" style="204" customWidth="1"/>
    <col min="38" max="38" width="12.42578125" style="204" customWidth="1"/>
    <col min="39" max="39" width="11.140625" style="204" customWidth="1"/>
    <col min="40" max="40" width="12.42578125" style="204" customWidth="1"/>
    <col min="41" max="41" width="11.85546875" style="204" customWidth="1"/>
    <col min="42" max="42" width="7.85546875" style="204" customWidth="1"/>
    <col min="43" max="43" width="2" style="204" customWidth="1"/>
    <col min="44" max="44" width="8.28515625" style="204" customWidth="1"/>
    <col min="45" max="45" width="8.7109375" style="204" customWidth="1"/>
    <col min="46" max="46" width="10.42578125" style="204" customWidth="1"/>
    <col min="47" max="47" width="2.140625" style="204" customWidth="1"/>
    <col min="48" max="48" width="8.42578125" style="204" customWidth="1"/>
    <col min="49" max="50" width="11.42578125" style="204" customWidth="1"/>
    <col min="51" max="51" width="1.85546875" style="204" customWidth="1"/>
    <col min="52" max="52" width="7.140625" style="204" customWidth="1"/>
    <col min="53" max="53" width="9.42578125" style="204" customWidth="1"/>
    <col min="54" max="55" width="8.28515625" style="204" customWidth="1"/>
    <col min="56" max="58" width="8.42578125" style="204" customWidth="1"/>
    <col min="59" max="59" width="9.28515625" style="204" customWidth="1"/>
    <col min="60" max="60" width="5" style="204" customWidth="1"/>
    <col min="61" max="65" width="8.85546875" style="204"/>
    <col min="66" max="66" width="11.28515625" style="204" customWidth="1"/>
    <col min="67" max="16384" width="8.85546875" style="204"/>
  </cols>
  <sheetData>
    <row r="1" spans="1:19" ht="21">
      <c r="A1" s="193" t="s">
        <v>580</v>
      </c>
      <c r="B1" s="193"/>
      <c r="C1" s="193"/>
      <c r="D1" s="193"/>
      <c r="E1" s="193"/>
      <c r="F1" s="193"/>
      <c r="G1" s="193"/>
      <c r="H1" s="193"/>
      <c r="I1" s="193"/>
      <c r="J1" s="640"/>
      <c r="K1" s="640" t="s">
        <v>704</v>
      </c>
      <c r="L1" s="640"/>
      <c r="M1" s="640"/>
      <c r="N1" s="655"/>
      <c r="O1" s="181"/>
      <c r="P1" s="181"/>
      <c r="Q1" s="181"/>
      <c r="R1" s="181"/>
      <c r="S1" s="181"/>
    </row>
    <row r="2" spans="1:19">
      <c r="A2" s="181" t="s">
        <v>693</v>
      </c>
      <c r="B2" s="181"/>
      <c r="C2" s="181"/>
      <c r="D2" s="181"/>
      <c r="E2" s="181"/>
      <c r="F2" s="181"/>
      <c r="G2" s="181"/>
      <c r="H2" s="181"/>
      <c r="I2" s="181"/>
      <c r="J2" s="181"/>
      <c r="K2" s="643" t="s">
        <v>692</v>
      </c>
      <c r="L2" s="181"/>
      <c r="M2" s="181"/>
      <c r="N2" s="181"/>
      <c r="O2" s="181"/>
      <c r="P2" s="181"/>
      <c r="Q2" s="181"/>
      <c r="R2" s="181"/>
      <c r="S2" s="181"/>
    </row>
    <row r="3" spans="1:19">
      <c r="A3" s="181" t="s">
        <v>694</v>
      </c>
      <c r="B3" s="181"/>
      <c r="C3" s="181"/>
      <c r="D3" s="181"/>
      <c r="E3" s="181"/>
      <c r="F3" s="181"/>
      <c r="G3" s="181"/>
      <c r="H3" s="181"/>
      <c r="I3" s="181"/>
      <c r="J3" s="181"/>
      <c r="K3" s="105" t="str">
        <f>'All - Metered Energy'!B16&amp;" ["&amp;'All - Metered Energy'!B83&amp;"/day]"</f>
        <v>Electricity [kWh/day]</v>
      </c>
      <c r="L3" s="656"/>
      <c r="M3" s="656"/>
      <c r="N3" s="656"/>
      <c r="O3" s="181"/>
      <c r="P3" s="181"/>
      <c r="Q3" s="181"/>
      <c r="R3" s="181"/>
      <c r="S3" s="181"/>
    </row>
    <row r="4" spans="1:19">
      <c r="A4" s="181"/>
      <c r="B4" s="181"/>
      <c r="C4" s="181"/>
      <c r="D4" s="181"/>
      <c r="E4" s="181"/>
      <c r="F4" s="181"/>
      <c r="G4" s="181"/>
      <c r="H4" s="181"/>
      <c r="I4" s="181"/>
      <c r="J4" s="181"/>
      <c r="K4" s="105" t="str">
        <f>'All - Metered Energy'!B85&amp;" ["&amp;'All - Metered Energy'!B152&amp;"/day]"</f>
        <v>Natural Gas [cubic meters (NG)/day]</v>
      </c>
      <c r="L4" s="656"/>
      <c r="M4" s="656"/>
      <c r="N4" s="656"/>
      <c r="O4" s="181"/>
      <c r="P4" s="181"/>
      <c r="Q4" s="181"/>
      <c r="R4" s="181"/>
      <c r="S4" s="181"/>
    </row>
    <row r="5" spans="1:19">
      <c r="A5" s="181"/>
      <c r="B5" s="181"/>
      <c r="C5" s="181"/>
      <c r="D5" s="181"/>
      <c r="E5" s="809"/>
      <c r="F5" s="809"/>
      <c r="G5" s="809"/>
      <c r="H5" s="809"/>
      <c r="I5" s="809"/>
      <c r="J5" s="181"/>
      <c r="K5" s="105" t="str">
        <f>'All - Metered Energy'!B155&amp;" ["&amp;'All - Metered Energy'!B222&amp;"/day]"</f>
        <v>Purchased Steam [kgs District Steam/day]</v>
      </c>
      <c r="L5" s="656"/>
      <c r="M5" s="656"/>
      <c r="N5" s="656"/>
      <c r="O5" s="181"/>
      <c r="P5" s="181"/>
      <c r="Q5" s="181"/>
      <c r="R5" s="181"/>
      <c r="S5" s="181"/>
    </row>
    <row r="6" spans="1:19">
      <c r="A6" s="181"/>
      <c r="B6" s="181"/>
      <c r="C6" s="181"/>
      <c r="D6" s="181"/>
      <c r="E6" s="181"/>
      <c r="F6" s="181"/>
      <c r="G6" s="181"/>
      <c r="H6" s="181"/>
      <c r="I6" s="181"/>
      <c r="J6" s="181"/>
      <c r="K6" s="656"/>
      <c r="L6" s="656"/>
      <c r="M6" s="656"/>
      <c r="N6" s="656"/>
      <c r="O6" s="181"/>
      <c r="P6" s="181"/>
      <c r="Q6" s="181"/>
      <c r="R6" s="181"/>
      <c r="S6" s="181"/>
    </row>
    <row r="7" spans="1:19">
      <c r="A7" s="181"/>
      <c r="L7" s="181"/>
      <c r="M7" s="181"/>
      <c r="N7" s="181"/>
      <c r="O7" s="181"/>
      <c r="P7" s="181"/>
      <c r="Q7" s="181"/>
      <c r="R7" s="181"/>
      <c r="S7" s="181"/>
    </row>
    <row r="8" spans="1:19">
      <c r="A8" s="181"/>
      <c r="L8" s="181"/>
      <c r="M8" s="181"/>
      <c r="N8" s="181"/>
      <c r="O8" s="181"/>
      <c r="P8" s="181"/>
      <c r="Q8" s="181"/>
      <c r="R8" s="181"/>
      <c r="S8" s="181"/>
    </row>
    <row r="9" spans="1:19">
      <c r="A9" s="181"/>
      <c r="L9" s="181"/>
      <c r="M9" s="181"/>
      <c r="N9" s="181"/>
      <c r="O9" s="181"/>
      <c r="P9" s="181"/>
      <c r="Q9" s="181"/>
      <c r="R9" s="181"/>
      <c r="S9" s="181"/>
    </row>
    <row r="10" spans="1:19">
      <c r="A10" s="181"/>
      <c r="L10" s="181"/>
      <c r="M10" s="181"/>
      <c r="N10" s="181"/>
      <c r="O10" s="181"/>
      <c r="P10" s="181"/>
      <c r="Q10" s="181"/>
      <c r="R10" s="181"/>
      <c r="S10" s="181"/>
    </row>
    <row r="11" spans="1:19">
      <c r="A11" s="181"/>
      <c r="B11" s="181"/>
      <c r="C11" s="181"/>
      <c r="D11" s="181"/>
      <c r="E11" s="181"/>
      <c r="F11" s="181"/>
      <c r="G11" s="181"/>
      <c r="H11" s="181"/>
      <c r="I11" s="181"/>
      <c r="J11" s="181"/>
      <c r="K11" s="181"/>
      <c r="L11" s="181"/>
      <c r="M11" s="181"/>
      <c r="N11" s="181"/>
      <c r="O11" s="181"/>
      <c r="P11" s="181"/>
      <c r="Q11" s="181"/>
      <c r="R11" s="181"/>
      <c r="S11" s="181"/>
    </row>
    <row r="12" spans="1:19">
      <c r="A12" s="181"/>
      <c r="B12" s="181"/>
      <c r="C12" s="181"/>
      <c r="D12" s="181"/>
      <c r="E12" s="181"/>
      <c r="F12" s="181"/>
      <c r="G12" s="181"/>
      <c r="H12" s="181"/>
      <c r="I12" s="181"/>
      <c r="J12" s="181"/>
      <c r="K12" s="181"/>
      <c r="L12" s="181"/>
      <c r="M12" s="181"/>
      <c r="N12" s="181"/>
      <c r="O12" s="181"/>
      <c r="P12" s="181"/>
      <c r="Q12" s="181"/>
      <c r="R12" s="181"/>
      <c r="S12" s="181"/>
    </row>
    <row r="13" spans="1:19">
      <c r="A13" s="181"/>
      <c r="B13" s="181"/>
      <c r="C13" s="181"/>
      <c r="D13" s="181"/>
      <c r="E13" s="181"/>
      <c r="F13" s="181"/>
      <c r="G13" s="181"/>
      <c r="H13" s="181"/>
      <c r="I13" s="181"/>
      <c r="J13" s="181"/>
      <c r="K13" s="181"/>
      <c r="L13" s="181"/>
      <c r="M13" s="181"/>
      <c r="N13" s="181"/>
      <c r="O13" s="181"/>
      <c r="P13" s="181"/>
      <c r="Q13" s="181"/>
      <c r="R13" s="181"/>
      <c r="S13" s="181"/>
    </row>
    <row r="14" spans="1:19">
      <c r="A14" s="181"/>
      <c r="B14" s="181"/>
      <c r="C14" s="181"/>
      <c r="D14" s="181"/>
      <c r="E14" s="181"/>
      <c r="F14" s="181"/>
      <c r="G14" s="181"/>
      <c r="H14" s="181"/>
      <c r="I14" s="181"/>
      <c r="J14" s="181"/>
      <c r="K14" s="181"/>
      <c r="L14" s="181"/>
      <c r="M14" s="181"/>
      <c r="N14" s="181"/>
      <c r="O14" s="181"/>
      <c r="P14" s="181"/>
      <c r="Q14" s="181"/>
      <c r="R14" s="181"/>
      <c r="S14" s="181"/>
    </row>
    <row r="15" spans="1:19">
      <c r="A15" s="181"/>
      <c r="B15" s="181"/>
      <c r="C15" s="181"/>
      <c r="D15" s="181"/>
      <c r="E15" s="181"/>
      <c r="F15" s="181"/>
      <c r="G15" s="181"/>
      <c r="H15" s="181"/>
      <c r="I15" s="181"/>
      <c r="J15" s="181"/>
      <c r="K15" s="181"/>
      <c r="L15" s="181"/>
      <c r="M15" s="181"/>
      <c r="N15" s="181"/>
      <c r="O15" s="181"/>
      <c r="P15" s="181"/>
      <c r="Q15" s="181"/>
      <c r="R15" s="181"/>
      <c r="S15" s="181"/>
    </row>
    <row r="16" spans="1:19">
      <c r="A16" s="181"/>
      <c r="B16" s="181"/>
      <c r="C16" s="181"/>
      <c r="D16" s="181"/>
      <c r="E16" s="181"/>
      <c r="F16" s="181"/>
      <c r="G16" s="181"/>
      <c r="H16" s="181"/>
      <c r="I16" s="181"/>
      <c r="J16" s="181"/>
      <c r="K16" s="181"/>
      <c r="L16" s="181"/>
      <c r="M16" s="181"/>
      <c r="N16" s="181"/>
      <c r="O16" s="181"/>
      <c r="P16" s="181"/>
      <c r="Q16" s="181"/>
      <c r="R16" s="181"/>
      <c r="S16" s="181"/>
    </row>
    <row r="17" spans="1:19">
      <c r="A17" s="181"/>
      <c r="B17" s="181"/>
      <c r="C17" s="181"/>
      <c r="D17" s="181"/>
      <c r="E17" s="181"/>
      <c r="F17" s="181"/>
      <c r="G17" s="181"/>
      <c r="H17" s="181"/>
      <c r="I17" s="181"/>
      <c r="J17" s="181"/>
      <c r="K17" s="181"/>
      <c r="L17" s="181"/>
      <c r="M17" s="181"/>
      <c r="N17" s="181"/>
      <c r="O17" s="181"/>
      <c r="P17" s="181"/>
      <c r="Q17" s="181"/>
      <c r="R17" s="181"/>
      <c r="S17" s="181"/>
    </row>
    <row r="18" spans="1:19">
      <c r="A18" s="181"/>
      <c r="B18" s="181"/>
      <c r="C18" s="181"/>
      <c r="D18" s="181"/>
      <c r="E18" s="181"/>
      <c r="F18" s="181"/>
      <c r="G18" s="181"/>
      <c r="H18" s="181"/>
      <c r="I18" s="181"/>
      <c r="J18" s="181"/>
      <c r="K18" s="181"/>
      <c r="L18" s="181"/>
      <c r="M18" s="181"/>
      <c r="R18" s="181"/>
      <c r="S18" s="181"/>
    </row>
    <row r="19" spans="1:19">
      <c r="A19" s="181"/>
      <c r="B19" s="181"/>
      <c r="C19" s="181"/>
      <c r="D19" s="181"/>
      <c r="E19" s="181"/>
      <c r="F19" s="181"/>
      <c r="G19" s="181"/>
      <c r="H19" s="181"/>
      <c r="I19" s="181"/>
      <c r="J19" s="181"/>
      <c r="K19" s="181"/>
      <c r="L19" s="181"/>
      <c r="M19" s="181"/>
      <c r="N19" s="181"/>
      <c r="O19" s="181"/>
      <c r="P19" s="181"/>
      <c r="Q19" s="181"/>
      <c r="R19" s="181"/>
      <c r="S19" s="181"/>
    </row>
    <row r="20" spans="1:19">
      <c r="A20" s="181"/>
      <c r="B20" s="181"/>
      <c r="C20" s="181"/>
      <c r="D20" s="181"/>
      <c r="E20" s="181"/>
      <c r="F20" s="181"/>
      <c r="G20" s="181"/>
      <c r="H20" s="181"/>
      <c r="I20" s="181"/>
      <c r="J20" s="181"/>
      <c r="K20" s="181"/>
      <c r="L20" s="181"/>
      <c r="M20" s="181"/>
      <c r="N20" s="181"/>
      <c r="O20" s="181"/>
      <c r="P20" s="181"/>
      <c r="Q20" s="181"/>
      <c r="R20" s="181"/>
      <c r="S20" s="181"/>
    </row>
    <row r="21" spans="1:19">
      <c r="A21" s="181"/>
      <c r="B21" s="181"/>
      <c r="C21" s="181"/>
      <c r="D21" s="181"/>
      <c r="E21" s="181"/>
      <c r="F21" s="181"/>
      <c r="G21" s="181"/>
      <c r="H21" s="181"/>
      <c r="I21" s="181"/>
      <c r="J21" s="181"/>
      <c r="K21" s="181"/>
      <c r="L21" s="181"/>
      <c r="M21" s="181"/>
      <c r="N21" s="181"/>
      <c r="O21" s="181"/>
      <c r="P21" s="181"/>
      <c r="Q21" s="181"/>
      <c r="R21" s="181"/>
      <c r="S21" s="181"/>
    </row>
    <row r="22" spans="1:19">
      <c r="A22" s="181"/>
      <c r="B22" s="181"/>
      <c r="C22" s="181"/>
      <c r="D22" s="181"/>
      <c r="E22" s="181"/>
      <c r="F22" s="181"/>
      <c r="G22" s="181"/>
      <c r="H22" s="181"/>
      <c r="I22" s="181"/>
      <c r="J22" s="181"/>
      <c r="K22" s="181"/>
      <c r="L22" s="181"/>
      <c r="M22" s="181"/>
      <c r="N22" s="181"/>
      <c r="O22" s="181"/>
      <c r="P22" s="181"/>
      <c r="Q22" s="181"/>
      <c r="R22" s="181"/>
      <c r="S22" s="181"/>
    </row>
    <row r="23" spans="1:19">
      <c r="A23" s="181"/>
      <c r="B23" s="181"/>
      <c r="C23" s="181"/>
      <c r="D23" s="181"/>
      <c r="E23" s="181"/>
      <c r="F23" s="181"/>
      <c r="G23" s="181"/>
      <c r="H23" s="181"/>
      <c r="I23" s="181"/>
      <c r="J23" s="181"/>
      <c r="K23" s="181"/>
      <c r="L23" s="181"/>
      <c r="M23" s="181"/>
      <c r="N23" s="181"/>
      <c r="O23" s="181"/>
      <c r="P23" s="181"/>
      <c r="Q23" s="181"/>
      <c r="R23" s="181"/>
      <c r="S23" s="181"/>
    </row>
    <row r="24" spans="1:19">
      <c r="A24" s="181"/>
      <c r="B24" s="181"/>
      <c r="C24" s="181"/>
      <c r="D24" s="181"/>
      <c r="E24" s="181"/>
      <c r="F24" s="181"/>
      <c r="G24" s="181"/>
      <c r="H24" s="181"/>
      <c r="I24" s="181"/>
      <c r="J24" s="181"/>
      <c r="K24" s="181"/>
      <c r="L24" s="181"/>
      <c r="M24" s="181"/>
      <c r="N24" s="181"/>
      <c r="O24" s="181"/>
      <c r="P24" s="181"/>
      <c r="Q24" s="181"/>
      <c r="R24" s="181"/>
      <c r="S24" s="181"/>
    </row>
    <row r="25" spans="1:19">
      <c r="A25" s="181"/>
      <c r="B25" s="181"/>
      <c r="C25" s="181"/>
      <c r="D25" s="181"/>
      <c r="E25" s="181"/>
      <c r="F25" s="181"/>
      <c r="G25" s="181"/>
      <c r="H25" s="181"/>
      <c r="I25" s="181"/>
      <c r="J25" s="181"/>
      <c r="K25" s="181"/>
      <c r="L25" s="181"/>
      <c r="M25" s="181"/>
      <c r="N25" s="181"/>
      <c r="O25" s="181"/>
      <c r="P25" s="181"/>
      <c r="Q25" s="181"/>
      <c r="R25" s="181"/>
      <c r="S25" s="181"/>
    </row>
    <row r="26" spans="1:19">
      <c r="A26" s="181"/>
      <c r="B26" s="181"/>
      <c r="C26" s="181"/>
      <c r="D26" s="181"/>
      <c r="E26" s="181"/>
      <c r="F26" s="181"/>
      <c r="G26" s="181"/>
      <c r="H26" s="181"/>
      <c r="I26" s="181"/>
      <c r="J26" s="181"/>
      <c r="K26" s="181"/>
      <c r="L26" s="181"/>
      <c r="M26" s="181"/>
      <c r="N26" s="181"/>
      <c r="O26" s="181"/>
      <c r="P26" s="181"/>
      <c r="Q26" s="181"/>
      <c r="R26" s="181"/>
      <c r="S26" s="181"/>
    </row>
    <row r="27" spans="1:19">
      <c r="A27" s="181"/>
      <c r="B27" s="181"/>
      <c r="C27" s="181"/>
      <c r="D27" s="181"/>
      <c r="E27" s="181"/>
      <c r="F27" s="181"/>
      <c r="G27" s="181"/>
      <c r="H27" s="181"/>
      <c r="I27" s="181"/>
      <c r="J27" s="181"/>
      <c r="K27" s="181"/>
      <c r="L27" s="181"/>
      <c r="M27" s="181"/>
      <c r="N27" s="181"/>
      <c r="O27" s="181"/>
      <c r="P27" s="181"/>
      <c r="Q27" s="181"/>
      <c r="R27" s="181"/>
      <c r="S27" s="181"/>
    </row>
    <row r="28" spans="1:19">
      <c r="A28" s="181"/>
      <c r="B28" s="181"/>
      <c r="C28" s="181"/>
      <c r="D28" s="181"/>
      <c r="E28" s="181"/>
      <c r="F28" s="181"/>
      <c r="G28" s="181"/>
      <c r="H28" s="181"/>
      <c r="I28" s="181"/>
      <c r="J28" s="181"/>
      <c r="K28" s="181"/>
      <c r="L28" s="181"/>
      <c r="M28" s="181"/>
      <c r="N28" s="181"/>
      <c r="O28" s="181"/>
      <c r="P28" s="181"/>
      <c r="Q28" s="181"/>
      <c r="R28" s="181"/>
      <c r="S28" s="181"/>
    </row>
    <row r="29" spans="1:19">
      <c r="A29" s="181"/>
      <c r="B29" s="181"/>
      <c r="C29" s="181"/>
      <c r="D29" s="181"/>
      <c r="E29" s="181"/>
      <c r="F29" s="181"/>
      <c r="G29" s="181"/>
      <c r="H29" s="181"/>
      <c r="I29" s="181"/>
      <c r="J29" s="181"/>
      <c r="K29" s="181"/>
      <c r="L29" s="181"/>
      <c r="M29" s="181"/>
      <c r="N29" s="181"/>
      <c r="O29" s="181"/>
      <c r="P29" s="181"/>
      <c r="Q29" s="181"/>
      <c r="R29" s="181"/>
      <c r="S29" s="181"/>
    </row>
    <row r="30" spans="1:19">
      <c r="A30" s="181"/>
      <c r="B30" s="181"/>
      <c r="C30" s="181"/>
      <c r="D30" s="181"/>
      <c r="E30" s="181"/>
      <c r="F30" s="181"/>
      <c r="G30" s="181"/>
      <c r="H30" s="181"/>
      <c r="I30" s="181"/>
      <c r="J30" s="181"/>
      <c r="K30" s="181"/>
      <c r="L30" s="181"/>
      <c r="M30" s="181"/>
      <c r="N30" s="181"/>
      <c r="O30" s="181"/>
      <c r="P30" s="181"/>
      <c r="Q30" s="181"/>
      <c r="R30" s="181"/>
      <c r="S30" s="181"/>
    </row>
    <row r="31" spans="1:19">
      <c r="A31" s="181"/>
      <c r="B31" s="181"/>
      <c r="C31" s="181"/>
      <c r="D31" s="181"/>
      <c r="E31" s="181"/>
      <c r="F31" s="181"/>
      <c r="G31" s="181"/>
      <c r="H31" s="181"/>
      <c r="I31" s="181"/>
      <c r="J31" s="181"/>
      <c r="K31" s="181"/>
      <c r="L31" s="181"/>
      <c r="M31" s="181"/>
      <c r="N31" s="181"/>
      <c r="O31" s="181"/>
      <c r="P31" s="181"/>
      <c r="Q31" s="181"/>
      <c r="R31" s="181"/>
      <c r="S31" s="181"/>
    </row>
    <row r="32" spans="1:19">
      <c r="A32" s="181"/>
      <c r="B32" s="181"/>
      <c r="C32" s="181"/>
      <c r="D32" s="181"/>
      <c r="E32" s="181"/>
      <c r="F32" s="181"/>
      <c r="G32" s="181"/>
      <c r="H32" s="181"/>
      <c r="I32" s="181"/>
      <c r="J32" s="181"/>
      <c r="K32" s="181"/>
      <c r="L32" s="181"/>
      <c r="M32" s="181"/>
      <c r="N32" s="181"/>
      <c r="O32" s="181"/>
      <c r="P32" s="181"/>
      <c r="Q32" s="181"/>
      <c r="R32" s="181"/>
      <c r="S32" s="181"/>
    </row>
    <row r="33" spans="1:43">
      <c r="A33" s="181"/>
      <c r="B33" s="181"/>
      <c r="C33" s="181"/>
      <c r="D33" s="181"/>
      <c r="F33" s="181"/>
      <c r="G33" s="181"/>
      <c r="H33" s="181"/>
      <c r="I33" s="181"/>
      <c r="J33" s="181"/>
      <c r="K33" s="181"/>
      <c r="L33" s="181"/>
      <c r="M33" s="181"/>
      <c r="N33" s="181"/>
      <c r="O33" s="181"/>
      <c r="P33" s="181"/>
      <c r="Q33" s="181"/>
      <c r="R33" s="181"/>
      <c r="S33" s="181"/>
    </row>
    <row r="34" spans="1:43">
      <c r="A34" s="181"/>
      <c r="B34" s="181"/>
      <c r="C34" s="181"/>
      <c r="D34" s="181"/>
      <c r="E34" s="181"/>
      <c r="F34" s="181"/>
      <c r="G34" s="181"/>
      <c r="H34" s="181"/>
    </row>
    <row r="35" spans="1:43" ht="21">
      <c r="A35" s="182"/>
      <c r="B35" s="182"/>
      <c r="C35" s="182"/>
      <c r="D35" s="182"/>
      <c r="E35" s="181"/>
      <c r="F35" s="181"/>
      <c r="G35" s="181"/>
      <c r="H35" s="181"/>
      <c r="I35" s="8"/>
      <c r="J35" s="181"/>
      <c r="K35" s="181"/>
      <c r="L35" s="181"/>
      <c r="M35" s="181"/>
      <c r="N35" s="182"/>
      <c r="O35" s="176"/>
      <c r="P35" s="176"/>
      <c r="Q35" s="176"/>
      <c r="R35" s="176"/>
      <c r="AH35" s="181"/>
      <c r="AI35" s="181"/>
      <c r="AJ35" s="181"/>
      <c r="AK35" s="181"/>
      <c r="AL35" s="181"/>
      <c r="AM35" s="181"/>
      <c r="AN35" s="181"/>
      <c r="AO35" s="181"/>
      <c r="AP35" s="181"/>
      <c r="AQ35" s="181"/>
    </row>
    <row r="36" spans="1:43">
      <c r="A36" s="205"/>
      <c r="B36" s="205"/>
      <c r="C36" s="205"/>
      <c r="D36" s="205"/>
      <c r="E36" s="205"/>
      <c r="F36" s="205"/>
      <c r="G36" s="205"/>
      <c r="H36" s="205"/>
      <c r="I36" s="205"/>
      <c r="J36" s="205"/>
      <c r="K36" s="205"/>
      <c r="L36" s="181"/>
      <c r="M36" s="181"/>
      <c r="N36" s="182"/>
      <c r="O36" s="182"/>
      <c r="P36" s="182"/>
      <c r="Q36" s="182"/>
      <c r="R36" s="182"/>
    </row>
    <row r="37" spans="1:43">
      <c r="A37" s="205"/>
      <c r="B37" s="205"/>
      <c r="C37" s="205"/>
      <c r="D37" s="37"/>
      <c r="E37" s="205"/>
      <c r="F37" s="205"/>
      <c r="G37" s="205"/>
      <c r="H37" s="205"/>
      <c r="I37" s="205"/>
      <c r="J37" s="205"/>
      <c r="K37" s="205"/>
      <c r="L37" s="181"/>
      <c r="M37" s="181"/>
      <c r="N37" s="182"/>
      <c r="O37" s="182"/>
      <c r="P37" s="182"/>
      <c r="Q37" s="182"/>
      <c r="R37" s="182"/>
    </row>
    <row r="38" spans="1:43">
      <c r="A38" s="205"/>
      <c r="B38" s="205"/>
      <c r="C38" s="205"/>
      <c r="D38" s="205"/>
      <c r="E38" s="205"/>
      <c r="F38" s="205"/>
      <c r="G38" s="205"/>
      <c r="H38" s="205"/>
      <c r="I38" s="205"/>
      <c r="J38" s="205"/>
      <c r="K38" s="205"/>
      <c r="L38" s="181"/>
      <c r="M38" s="181"/>
      <c r="N38" s="182"/>
      <c r="O38" s="182"/>
      <c r="P38" s="182"/>
      <c r="Q38" s="182"/>
      <c r="R38" s="182"/>
    </row>
    <row r="39" spans="1:43">
      <c r="A39" s="205"/>
      <c r="B39" s="205"/>
      <c r="C39" s="205"/>
      <c r="D39" s="205"/>
      <c r="E39" s="205"/>
      <c r="F39" s="205"/>
      <c r="G39" s="205"/>
      <c r="H39" s="205"/>
      <c r="I39" s="205"/>
      <c r="J39" s="205"/>
      <c r="K39" s="205"/>
      <c r="L39" s="181"/>
      <c r="M39" s="181"/>
      <c r="N39" s="182"/>
      <c r="O39" s="182"/>
      <c r="P39" s="182"/>
      <c r="Q39" s="182"/>
      <c r="R39" s="182"/>
    </row>
    <row r="40" spans="1:43">
      <c r="A40" s="205"/>
      <c r="B40" s="205"/>
      <c r="C40" s="205"/>
      <c r="D40" s="205"/>
      <c r="E40" s="205"/>
      <c r="F40" s="205"/>
      <c r="G40" s="205"/>
      <c r="H40" s="205"/>
      <c r="I40" s="205"/>
      <c r="J40" s="205"/>
      <c r="K40" s="205"/>
      <c r="L40" s="181"/>
      <c r="M40" s="181"/>
      <c r="N40" s="182"/>
      <c r="O40" s="182"/>
      <c r="P40" s="182"/>
      <c r="Q40" s="182"/>
      <c r="R40" s="182"/>
    </row>
    <row r="41" spans="1:43">
      <c r="A41" s="205"/>
      <c r="B41" s="205"/>
      <c r="C41" s="205"/>
      <c r="D41" s="205"/>
      <c r="E41" s="205"/>
      <c r="F41" s="205"/>
      <c r="G41" s="205"/>
      <c r="H41" s="205"/>
      <c r="I41" s="205"/>
      <c r="J41" s="205"/>
      <c r="K41" s="205"/>
      <c r="L41" s="181"/>
      <c r="M41" s="181"/>
      <c r="N41" s="181"/>
      <c r="O41" s="181"/>
      <c r="P41" s="181"/>
      <c r="Q41" s="181"/>
      <c r="R41" s="181"/>
    </row>
    <row r="42" spans="1:43">
      <c r="A42" s="205"/>
      <c r="B42" s="205"/>
      <c r="C42" s="205"/>
      <c r="D42" s="205"/>
      <c r="E42" s="205"/>
      <c r="F42" s="205"/>
      <c r="G42" s="205"/>
      <c r="H42" s="205"/>
      <c r="I42" s="205"/>
      <c r="J42" s="205"/>
      <c r="K42" s="205"/>
      <c r="L42" s="181"/>
      <c r="M42" s="181"/>
      <c r="N42" s="181"/>
      <c r="O42" s="181"/>
    </row>
    <row r="43" spans="1:43">
      <c r="A43" s="205"/>
      <c r="B43" s="205"/>
      <c r="C43" s="205"/>
      <c r="D43" s="205"/>
      <c r="E43" s="205"/>
      <c r="F43" s="205"/>
      <c r="G43" s="205"/>
      <c r="H43" s="205"/>
      <c r="I43" s="205"/>
      <c r="J43" s="205"/>
      <c r="K43" s="205"/>
      <c r="L43" s="181"/>
      <c r="M43" s="181"/>
      <c r="N43" s="181"/>
      <c r="O43" s="181"/>
      <c r="P43" s="12"/>
      <c r="Q43" s="12"/>
      <c r="R43" s="12"/>
    </row>
    <row r="44" spans="1:43">
      <c r="A44" s="205"/>
      <c r="B44" s="205"/>
      <c r="C44" s="205"/>
      <c r="D44" s="205"/>
      <c r="E44" s="205"/>
      <c r="F44" s="205"/>
      <c r="G44" s="205"/>
      <c r="H44" s="205"/>
      <c r="I44" s="205"/>
      <c r="J44" s="205"/>
      <c r="K44" s="205"/>
      <c r="L44" s="181"/>
      <c r="M44" s="181"/>
      <c r="N44" s="181"/>
      <c r="O44" s="181"/>
      <c r="P44" s="181"/>
      <c r="Q44" s="181"/>
      <c r="R44" s="181"/>
    </row>
    <row r="45" spans="1:43">
      <c r="A45" s="205"/>
      <c r="B45" s="205"/>
      <c r="C45" s="205"/>
      <c r="D45" s="205"/>
      <c r="E45" s="205"/>
      <c r="F45" s="205"/>
      <c r="G45" s="205"/>
      <c r="H45" s="205"/>
      <c r="I45" s="205"/>
      <c r="J45" s="205"/>
      <c r="K45" s="205"/>
      <c r="L45" s="181"/>
      <c r="M45" s="181"/>
      <c r="N45" s="181"/>
      <c r="O45" s="181"/>
      <c r="P45" s="181"/>
      <c r="Q45" s="181"/>
      <c r="R45" s="181"/>
    </row>
    <row r="46" spans="1:43">
      <c r="A46" s="205"/>
      <c r="B46" s="205"/>
      <c r="C46" s="205"/>
      <c r="D46" s="205"/>
      <c r="E46" s="205"/>
      <c r="F46" s="205"/>
      <c r="G46" s="205"/>
      <c r="H46" s="205"/>
      <c r="I46" s="205"/>
      <c r="J46" s="205"/>
      <c r="K46" s="205"/>
      <c r="L46" s="181"/>
      <c r="M46" s="181"/>
      <c r="N46" s="181"/>
      <c r="O46" s="181"/>
      <c r="P46" s="181"/>
      <c r="Q46" s="181"/>
      <c r="R46" s="181"/>
    </row>
    <row r="47" spans="1:43">
      <c r="A47" s="205"/>
      <c r="B47" s="205"/>
      <c r="C47" s="205"/>
      <c r="D47" s="205"/>
      <c r="E47" s="205"/>
      <c r="F47" s="205"/>
      <c r="G47" s="205"/>
      <c r="H47" s="205"/>
      <c r="I47" s="205"/>
      <c r="J47" s="205"/>
      <c r="K47" s="205"/>
      <c r="L47" s="181"/>
      <c r="M47" s="181"/>
      <c r="Q47" s="181"/>
      <c r="R47" s="181"/>
    </row>
    <row r="48" spans="1:43">
      <c r="A48" s="205"/>
      <c r="B48" s="205"/>
      <c r="C48" s="205"/>
      <c r="D48" s="205"/>
      <c r="E48" s="205"/>
      <c r="F48" s="205"/>
      <c r="G48" s="205"/>
      <c r="H48" s="205"/>
      <c r="I48" s="205"/>
      <c r="J48" s="205"/>
      <c r="K48" s="205"/>
      <c r="L48" s="181"/>
      <c r="M48" s="181"/>
      <c r="P48" s="181"/>
      <c r="Q48" s="181"/>
      <c r="R48" s="181"/>
    </row>
    <row r="49" spans="1:13">
      <c r="A49" s="205"/>
      <c r="B49" s="205"/>
      <c r="C49" s="205"/>
      <c r="D49" s="205"/>
      <c r="E49" s="205"/>
      <c r="F49" s="205"/>
      <c r="G49" s="205"/>
      <c r="H49" s="205"/>
      <c r="I49" s="205"/>
      <c r="J49" s="205"/>
      <c r="K49" s="205"/>
      <c r="L49" s="181"/>
      <c r="M49" s="181"/>
    </row>
    <row r="50" spans="1:13">
      <c r="A50" s="205"/>
      <c r="B50" s="205"/>
      <c r="C50" s="205"/>
      <c r="D50" s="205"/>
      <c r="E50" s="205"/>
      <c r="F50" s="205"/>
      <c r="G50" s="205"/>
      <c r="H50" s="205"/>
      <c r="I50" s="205"/>
      <c r="J50" s="205"/>
      <c r="K50" s="205"/>
      <c r="L50" s="181"/>
      <c r="M50" s="181"/>
    </row>
    <row r="51" spans="1:13">
      <c r="A51" s="205"/>
      <c r="B51" s="205"/>
      <c r="C51" s="205"/>
      <c r="D51" s="205"/>
      <c r="E51" s="205"/>
      <c r="F51" s="205"/>
      <c r="G51" s="205"/>
      <c r="H51" s="205"/>
      <c r="I51" s="205"/>
      <c r="J51" s="205"/>
      <c r="K51" s="205"/>
      <c r="L51" s="181"/>
      <c r="M51" s="181"/>
    </row>
    <row r="52" spans="1:13">
      <c r="A52" s="205"/>
      <c r="B52" s="205"/>
      <c r="C52" s="205"/>
      <c r="D52" s="205"/>
      <c r="E52" s="205"/>
      <c r="F52" s="205"/>
      <c r="G52" s="205"/>
      <c r="H52" s="205"/>
      <c r="I52" s="205"/>
      <c r="J52" s="205"/>
      <c r="K52" s="205"/>
      <c r="L52" s="181"/>
      <c r="M52" s="181"/>
    </row>
    <row r="53" spans="1:13">
      <c r="A53" s="205"/>
      <c r="B53" s="205"/>
      <c r="C53" s="205"/>
      <c r="D53" s="205"/>
      <c r="E53" s="205"/>
      <c r="F53" s="205"/>
      <c r="G53" s="205"/>
      <c r="H53" s="205"/>
      <c r="I53" s="205"/>
      <c r="J53" s="205"/>
      <c r="K53" s="205"/>
      <c r="L53" s="181"/>
      <c r="M53" s="181"/>
    </row>
    <row r="54" spans="1:13">
      <c r="A54" s="205"/>
      <c r="B54" s="205"/>
      <c r="C54" s="205"/>
      <c r="D54" s="205"/>
      <c r="E54" s="205"/>
      <c r="F54" s="205"/>
      <c r="G54" s="205"/>
      <c r="H54" s="205"/>
      <c r="I54" s="205"/>
      <c r="J54" s="205"/>
      <c r="K54" s="205"/>
      <c r="L54" s="181"/>
      <c r="M54" s="181"/>
    </row>
    <row r="55" spans="1:13">
      <c r="A55" s="205"/>
      <c r="B55" s="205"/>
      <c r="C55" s="205"/>
      <c r="D55" s="205"/>
      <c r="E55" s="205"/>
      <c r="F55" s="205"/>
      <c r="G55" s="205"/>
      <c r="H55" s="205"/>
      <c r="I55" s="205"/>
      <c r="J55" s="205"/>
      <c r="K55" s="205"/>
      <c r="L55" s="181"/>
    </row>
    <row r="56" spans="1:13">
      <c r="A56" s="205"/>
      <c r="B56" s="205"/>
      <c r="C56" s="205"/>
      <c r="D56" s="205"/>
      <c r="E56" s="205"/>
      <c r="F56" s="205"/>
      <c r="G56" s="205"/>
      <c r="H56" s="205"/>
      <c r="I56" s="205"/>
      <c r="J56" s="205"/>
      <c r="K56" s="205"/>
      <c r="L56" s="181"/>
    </row>
    <row r="57" spans="1:13">
      <c r="A57" s="205"/>
      <c r="B57" s="205"/>
      <c r="C57" s="205"/>
      <c r="D57" s="205"/>
      <c r="E57" s="448"/>
      <c r="F57" s="448"/>
      <c r="G57" s="448"/>
      <c r="H57" s="448"/>
      <c r="I57" s="205"/>
      <c r="J57" s="205"/>
      <c r="K57" s="205"/>
      <c r="L57" s="181"/>
    </row>
    <row r="58" spans="1:13">
      <c r="A58" s="205"/>
      <c r="B58" s="205"/>
      <c r="C58" s="205"/>
      <c r="D58" s="205"/>
      <c r="E58" s="34"/>
      <c r="F58" s="34"/>
      <c r="G58" s="34"/>
      <c r="H58" s="34"/>
      <c r="I58" s="205"/>
      <c r="J58" s="205"/>
      <c r="K58" s="205"/>
      <c r="L58" s="181"/>
    </row>
    <row r="59" spans="1:13">
      <c r="A59" s="205"/>
      <c r="B59" s="205"/>
      <c r="C59" s="205"/>
      <c r="D59" s="205"/>
      <c r="E59" s="34"/>
      <c r="F59" s="34"/>
      <c r="G59" s="34"/>
      <c r="H59" s="34"/>
      <c r="I59" s="205"/>
      <c r="J59" s="205"/>
      <c r="K59" s="205"/>
    </row>
    <row r="60" spans="1:13">
      <c r="A60" s="205"/>
      <c r="B60" s="205"/>
      <c r="C60" s="205"/>
      <c r="D60" s="205"/>
      <c r="E60" s="34"/>
      <c r="F60" s="34"/>
      <c r="G60" s="34"/>
      <c r="H60" s="34"/>
      <c r="I60" s="205"/>
      <c r="J60" s="205"/>
      <c r="K60" s="205"/>
    </row>
    <row r="61" spans="1:13">
      <c r="A61" s="448"/>
      <c r="B61" s="448"/>
      <c r="C61" s="448"/>
      <c r="D61" s="448"/>
      <c r="E61" s="34"/>
      <c r="F61" s="34"/>
      <c r="G61" s="34"/>
      <c r="H61" s="34"/>
      <c r="I61" s="448"/>
      <c r="J61" s="448"/>
      <c r="K61" s="205"/>
    </row>
    <row r="62" spans="1:13">
      <c r="A62" s="34"/>
      <c r="B62" s="34"/>
      <c r="C62" s="34"/>
      <c r="D62" s="34"/>
      <c r="E62" s="34"/>
      <c r="F62" s="34"/>
      <c r="G62" s="34"/>
      <c r="H62" s="34"/>
      <c r="I62" s="34"/>
      <c r="J62" s="35"/>
      <c r="K62" s="205"/>
    </row>
    <row r="63" spans="1:13">
      <c r="A63" s="34"/>
      <c r="B63" s="34"/>
      <c r="C63" s="34"/>
      <c r="D63" s="34"/>
      <c r="E63" s="34"/>
      <c r="F63" s="34"/>
      <c r="G63" s="34"/>
      <c r="H63" s="34"/>
      <c r="I63" s="34"/>
      <c r="J63" s="35"/>
      <c r="K63" s="205"/>
    </row>
    <row r="64" spans="1:13">
      <c r="A64" s="34"/>
      <c r="B64" s="34"/>
      <c r="C64" s="34"/>
      <c r="D64" s="34"/>
      <c r="E64" s="34"/>
      <c r="F64" s="34"/>
      <c r="G64" s="34"/>
      <c r="H64" s="34"/>
      <c r="I64" s="34"/>
      <c r="J64" s="35"/>
      <c r="K64" s="205"/>
    </row>
    <row r="65" spans="1:11">
      <c r="A65" s="34"/>
      <c r="B65" s="34"/>
      <c r="C65" s="34"/>
      <c r="D65" s="34"/>
      <c r="E65" s="34"/>
      <c r="F65" s="34"/>
      <c r="G65" s="34"/>
      <c r="H65" s="34"/>
      <c r="I65" s="34"/>
      <c r="J65" s="35"/>
      <c r="K65" s="205"/>
    </row>
    <row r="66" spans="1:11">
      <c r="A66" s="34"/>
      <c r="B66" s="34"/>
      <c r="C66" s="34"/>
      <c r="D66" s="34"/>
      <c r="E66" s="34"/>
      <c r="F66" s="34"/>
      <c r="G66" s="34"/>
      <c r="H66" s="34"/>
      <c r="I66" s="34"/>
      <c r="J66" s="35"/>
      <c r="K66" s="205"/>
    </row>
    <row r="67" spans="1:11">
      <c r="A67" s="34"/>
      <c r="B67" s="34"/>
      <c r="C67" s="34"/>
      <c r="D67" s="34"/>
      <c r="E67" s="34"/>
      <c r="F67" s="34"/>
      <c r="G67" s="34"/>
      <c r="H67" s="34"/>
      <c r="I67" s="34"/>
      <c r="J67" s="35"/>
      <c r="K67" s="205"/>
    </row>
    <row r="68" spans="1:11">
      <c r="A68" s="34"/>
      <c r="B68" s="34"/>
      <c r="C68" s="34"/>
      <c r="D68" s="34"/>
      <c r="E68" s="34"/>
      <c r="F68" s="34"/>
      <c r="G68" s="34"/>
      <c r="H68" s="34"/>
      <c r="I68" s="34"/>
      <c r="J68" s="35"/>
      <c r="K68" s="205"/>
    </row>
    <row r="69" spans="1:11">
      <c r="A69" s="34"/>
      <c r="B69" s="34"/>
      <c r="C69" s="34"/>
      <c r="D69" s="34"/>
      <c r="E69" s="34"/>
      <c r="F69" s="34"/>
      <c r="G69" s="34"/>
      <c r="H69" s="34"/>
      <c r="I69" s="34"/>
      <c r="J69" s="35"/>
      <c r="K69" s="205"/>
    </row>
    <row r="70" spans="1:11">
      <c r="A70" s="34"/>
      <c r="B70" s="34"/>
      <c r="C70" s="34"/>
      <c r="D70" s="34"/>
      <c r="E70" s="34"/>
      <c r="F70" s="34"/>
      <c r="G70" s="34"/>
      <c r="H70" s="34"/>
      <c r="I70" s="34"/>
      <c r="J70" s="35"/>
      <c r="K70" s="205"/>
    </row>
    <row r="71" spans="1:11">
      <c r="A71" s="34"/>
      <c r="B71" s="34"/>
      <c r="C71" s="34"/>
      <c r="D71" s="34"/>
      <c r="E71" s="34"/>
      <c r="F71" s="34"/>
      <c r="G71" s="34"/>
      <c r="H71" s="34"/>
      <c r="I71" s="34"/>
      <c r="J71" s="35"/>
      <c r="K71" s="205"/>
    </row>
    <row r="72" spans="1:11">
      <c r="A72" s="34"/>
      <c r="B72" s="34"/>
      <c r="C72" s="34"/>
      <c r="D72" s="34"/>
      <c r="E72" s="34"/>
      <c r="F72" s="34"/>
      <c r="G72" s="34"/>
      <c r="H72" s="34"/>
      <c r="I72" s="34"/>
      <c r="J72" s="35"/>
      <c r="K72" s="205"/>
    </row>
    <row r="73" spans="1:11">
      <c r="A73" s="34"/>
      <c r="B73" s="34"/>
      <c r="C73" s="34"/>
      <c r="D73" s="34"/>
      <c r="E73" s="34"/>
      <c r="F73" s="34"/>
      <c r="G73" s="34"/>
      <c r="H73" s="34"/>
      <c r="I73" s="34"/>
      <c r="J73" s="35"/>
      <c r="K73" s="205"/>
    </row>
    <row r="74" spans="1:11">
      <c r="A74" s="34"/>
      <c r="B74" s="34"/>
      <c r="C74" s="34"/>
      <c r="D74" s="34"/>
      <c r="E74" s="34"/>
      <c r="F74" s="34"/>
      <c r="G74" s="34"/>
      <c r="H74" s="34"/>
      <c r="I74" s="34"/>
      <c r="J74" s="35"/>
      <c r="K74" s="205"/>
    </row>
    <row r="75" spans="1:11">
      <c r="A75" s="34"/>
      <c r="B75" s="34"/>
      <c r="C75" s="34"/>
      <c r="D75" s="34"/>
      <c r="E75" s="34"/>
      <c r="F75" s="34"/>
      <c r="G75" s="34"/>
      <c r="H75" s="34"/>
      <c r="I75" s="34"/>
      <c r="J75" s="35"/>
      <c r="K75" s="205"/>
    </row>
    <row r="76" spans="1:11">
      <c r="A76" s="34"/>
      <c r="B76" s="34"/>
      <c r="C76" s="34"/>
      <c r="D76" s="34"/>
      <c r="E76" s="34"/>
      <c r="F76" s="34"/>
      <c r="G76" s="34"/>
      <c r="H76" s="34"/>
      <c r="I76" s="34"/>
      <c r="J76" s="35"/>
      <c r="K76" s="205"/>
    </row>
    <row r="77" spans="1:11">
      <c r="A77" s="34"/>
      <c r="B77" s="34"/>
      <c r="C77" s="34"/>
      <c r="D77" s="34"/>
      <c r="E77" s="34"/>
      <c r="F77" s="34"/>
      <c r="G77" s="34"/>
      <c r="H77" s="34"/>
      <c r="I77" s="34"/>
      <c r="J77" s="35"/>
      <c r="K77" s="205"/>
    </row>
    <row r="78" spans="1:11">
      <c r="A78" s="34"/>
      <c r="B78" s="34"/>
      <c r="C78" s="34"/>
      <c r="D78" s="34"/>
      <c r="E78" s="34"/>
      <c r="F78" s="34"/>
      <c r="G78" s="34"/>
      <c r="H78" s="34"/>
      <c r="I78" s="34"/>
      <c r="J78" s="35"/>
      <c r="K78" s="205"/>
    </row>
    <row r="79" spans="1:11">
      <c r="A79" s="34"/>
      <c r="B79" s="34"/>
      <c r="C79" s="34"/>
      <c r="D79" s="34"/>
      <c r="E79" s="34"/>
      <c r="F79" s="34"/>
      <c r="G79" s="34"/>
      <c r="H79" s="34"/>
      <c r="I79" s="34"/>
      <c r="J79" s="35"/>
      <c r="K79" s="205"/>
    </row>
    <row r="80" spans="1:11">
      <c r="A80" s="34"/>
      <c r="B80" s="34"/>
      <c r="C80" s="34"/>
      <c r="D80" s="34"/>
      <c r="E80" s="34"/>
      <c r="F80" s="34"/>
      <c r="G80" s="34"/>
      <c r="H80" s="34"/>
      <c r="I80" s="34"/>
      <c r="J80" s="35"/>
      <c r="K80" s="205"/>
    </row>
    <row r="81" spans="1:11">
      <c r="A81" s="34"/>
      <c r="B81" s="34"/>
      <c r="C81" s="34"/>
      <c r="D81" s="34"/>
      <c r="E81" s="34"/>
      <c r="F81" s="34"/>
      <c r="G81" s="34"/>
      <c r="H81" s="34"/>
      <c r="I81" s="34"/>
      <c r="J81" s="35"/>
      <c r="K81" s="205"/>
    </row>
    <row r="82" spans="1:11">
      <c r="A82" s="34"/>
      <c r="B82" s="34"/>
      <c r="C82" s="34"/>
      <c r="D82" s="34"/>
      <c r="E82" s="34"/>
      <c r="F82" s="34"/>
      <c r="G82" s="34"/>
      <c r="H82" s="34"/>
      <c r="I82" s="34"/>
      <c r="J82" s="35"/>
      <c r="K82" s="205"/>
    </row>
    <row r="83" spans="1:11">
      <c r="A83" s="34"/>
      <c r="B83" s="34"/>
      <c r="C83" s="34"/>
      <c r="D83" s="34"/>
      <c r="E83" s="34"/>
      <c r="F83" s="34"/>
      <c r="G83" s="34"/>
      <c r="H83" s="34"/>
      <c r="I83" s="34"/>
      <c r="J83" s="35"/>
      <c r="K83" s="205"/>
    </row>
    <row r="84" spans="1:11">
      <c r="A84" s="34"/>
      <c r="B84" s="34"/>
      <c r="C84" s="34"/>
      <c r="D84" s="34"/>
      <c r="E84" s="34"/>
      <c r="F84" s="34"/>
      <c r="G84" s="34"/>
      <c r="H84" s="34"/>
      <c r="I84" s="34"/>
      <c r="J84" s="35"/>
      <c r="K84" s="205"/>
    </row>
    <row r="85" spans="1:11">
      <c r="A85" s="34"/>
      <c r="B85" s="34"/>
      <c r="C85" s="34"/>
      <c r="D85" s="34"/>
      <c r="E85" s="34"/>
      <c r="F85" s="34"/>
      <c r="G85" s="34"/>
      <c r="H85" s="34"/>
      <c r="I85" s="34"/>
      <c r="J85" s="35"/>
      <c r="K85" s="205"/>
    </row>
    <row r="86" spans="1:11">
      <c r="A86" s="34"/>
      <c r="B86" s="34"/>
      <c r="C86" s="34"/>
      <c r="D86" s="34"/>
      <c r="E86" s="34"/>
      <c r="F86" s="34"/>
      <c r="G86" s="34"/>
      <c r="H86" s="34"/>
      <c r="I86" s="34"/>
      <c r="J86" s="35"/>
      <c r="K86" s="205"/>
    </row>
    <row r="87" spans="1:11">
      <c r="A87" s="34"/>
      <c r="B87" s="34"/>
      <c r="C87" s="34"/>
      <c r="D87" s="34"/>
      <c r="E87" s="34"/>
      <c r="F87" s="34"/>
      <c r="G87" s="34"/>
      <c r="H87" s="34"/>
      <c r="I87" s="34"/>
      <c r="J87" s="35"/>
      <c r="K87" s="205"/>
    </row>
    <row r="88" spans="1:11">
      <c r="A88" s="34"/>
      <c r="B88" s="34"/>
      <c r="C88" s="34"/>
      <c r="D88" s="34"/>
      <c r="E88" s="34"/>
      <c r="F88" s="34"/>
      <c r="G88" s="34"/>
      <c r="H88" s="34"/>
      <c r="I88" s="34"/>
      <c r="J88" s="35"/>
      <c r="K88" s="205"/>
    </row>
    <row r="89" spans="1:11">
      <c r="A89" s="34"/>
      <c r="B89" s="34"/>
      <c r="C89" s="34"/>
      <c r="D89" s="34"/>
      <c r="E89" s="34"/>
      <c r="F89" s="34"/>
      <c r="G89" s="34"/>
      <c r="H89" s="34"/>
      <c r="I89" s="34"/>
      <c r="J89" s="35"/>
      <c r="K89" s="205"/>
    </row>
    <row r="90" spans="1:11">
      <c r="A90" s="34"/>
      <c r="B90" s="34"/>
      <c r="C90" s="34"/>
      <c r="D90" s="34"/>
      <c r="E90" s="34"/>
      <c r="F90" s="34"/>
      <c r="G90" s="34"/>
      <c r="H90" s="34"/>
      <c r="I90" s="34"/>
      <c r="J90" s="35"/>
      <c r="K90" s="205"/>
    </row>
    <row r="91" spans="1:11">
      <c r="A91" s="34"/>
      <c r="B91" s="34"/>
      <c r="C91" s="34"/>
      <c r="D91" s="34"/>
      <c r="E91" s="34"/>
      <c r="F91" s="34"/>
      <c r="G91" s="34"/>
      <c r="H91" s="34"/>
      <c r="I91" s="34"/>
      <c r="J91" s="35"/>
      <c r="K91" s="205"/>
    </row>
    <row r="92" spans="1:11">
      <c r="A92" s="34"/>
      <c r="B92" s="34"/>
      <c r="C92" s="34"/>
      <c r="D92" s="34"/>
      <c r="E92" s="34"/>
      <c r="F92" s="34"/>
      <c r="G92" s="34"/>
      <c r="H92" s="34"/>
      <c r="I92" s="34"/>
      <c r="J92" s="35"/>
      <c r="K92" s="205"/>
    </row>
    <row r="93" spans="1:11">
      <c r="A93" s="34"/>
      <c r="B93" s="34"/>
      <c r="C93" s="34"/>
      <c r="D93" s="34"/>
      <c r="E93" s="34"/>
      <c r="F93" s="34"/>
      <c r="G93" s="34"/>
      <c r="H93" s="34"/>
      <c r="I93" s="34"/>
      <c r="J93" s="35"/>
      <c r="K93" s="205"/>
    </row>
    <row r="94" spans="1:11">
      <c r="A94" s="34"/>
      <c r="B94" s="34"/>
      <c r="C94" s="34"/>
      <c r="D94" s="34"/>
      <c r="E94" s="34"/>
      <c r="F94" s="34"/>
      <c r="G94" s="34"/>
      <c r="H94" s="34"/>
      <c r="I94" s="34"/>
      <c r="J94" s="35"/>
      <c r="K94" s="205"/>
    </row>
    <row r="95" spans="1:11">
      <c r="A95" s="34"/>
      <c r="B95" s="34"/>
      <c r="C95" s="34"/>
      <c r="D95" s="34"/>
      <c r="E95" s="34"/>
      <c r="F95" s="34"/>
      <c r="G95" s="34"/>
      <c r="H95" s="34"/>
      <c r="I95" s="34"/>
      <c r="J95" s="35"/>
      <c r="K95" s="205"/>
    </row>
    <row r="96" spans="1:11">
      <c r="A96" s="34"/>
      <c r="B96" s="34"/>
      <c r="C96" s="34"/>
      <c r="D96" s="34"/>
      <c r="E96" s="34"/>
      <c r="F96" s="34"/>
      <c r="G96" s="34"/>
      <c r="H96" s="34"/>
      <c r="I96" s="34"/>
      <c r="J96" s="35"/>
      <c r="K96" s="205"/>
    </row>
    <row r="97" spans="1:11">
      <c r="A97" s="34"/>
      <c r="B97" s="34"/>
      <c r="C97" s="34"/>
      <c r="D97" s="34"/>
      <c r="E97" s="34"/>
      <c r="F97" s="34"/>
      <c r="G97" s="34"/>
      <c r="H97" s="34"/>
      <c r="I97" s="34"/>
      <c r="J97" s="35"/>
      <c r="K97" s="205"/>
    </row>
    <row r="98" spans="1:11">
      <c r="A98" s="34"/>
      <c r="B98" s="34"/>
      <c r="C98" s="34"/>
      <c r="D98" s="34"/>
      <c r="E98" s="34"/>
      <c r="F98" s="34"/>
      <c r="G98" s="34"/>
      <c r="H98" s="34"/>
      <c r="I98" s="34"/>
      <c r="J98" s="35"/>
      <c r="K98" s="205"/>
    </row>
    <row r="99" spans="1:11">
      <c r="A99" s="34"/>
      <c r="B99" s="34"/>
      <c r="C99" s="34"/>
      <c r="D99" s="34"/>
      <c r="E99" s="34"/>
      <c r="F99" s="34"/>
      <c r="G99" s="34"/>
      <c r="H99" s="34"/>
      <c r="I99" s="34"/>
      <c r="J99" s="35"/>
      <c r="K99" s="205"/>
    </row>
    <row r="100" spans="1:11">
      <c r="A100" s="34"/>
      <c r="B100" s="34"/>
      <c r="C100" s="34"/>
      <c r="D100" s="34"/>
      <c r="E100" s="34"/>
      <c r="F100" s="34"/>
      <c r="G100" s="34"/>
      <c r="H100" s="34"/>
      <c r="I100" s="34"/>
      <c r="J100" s="35"/>
      <c r="K100" s="205"/>
    </row>
    <row r="101" spans="1:11">
      <c r="A101" s="34"/>
      <c r="B101" s="34"/>
      <c r="C101" s="34"/>
      <c r="D101" s="34"/>
      <c r="E101" s="34"/>
      <c r="F101" s="34"/>
      <c r="G101" s="34"/>
      <c r="H101" s="34"/>
      <c r="I101" s="34"/>
      <c r="J101" s="35"/>
      <c r="K101" s="205"/>
    </row>
    <row r="102" spans="1:11">
      <c r="A102" s="34"/>
      <c r="B102" s="34"/>
      <c r="C102" s="34"/>
      <c r="D102" s="34"/>
      <c r="E102" s="34"/>
      <c r="F102" s="34"/>
      <c r="G102" s="34"/>
      <c r="H102" s="34"/>
      <c r="I102" s="34"/>
      <c r="J102" s="35"/>
      <c r="K102" s="205"/>
    </row>
    <row r="103" spans="1:11">
      <c r="A103" s="34"/>
      <c r="B103" s="34"/>
      <c r="C103" s="34"/>
      <c r="D103" s="34"/>
      <c r="E103" s="34"/>
      <c r="F103" s="34"/>
      <c r="G103" s="34"/>
      <c r="H103" s="34"/>
      <c r="I103" s="34"/>
      <c r="J103" s="35"/>
      <c r="K103" s="205"/>
    </row>
    <row r="104" spans="1:11">
      <c r="A104" s="34"/>
      <c r="B104" s="34"/>
      <c r="C104" s="34"/>
      <c r="D104" s="34"/>
      <c r="E104" s="34"/>
      <c r="F104" s="34"/>
      <c r="G104" s="34"/>
      <c r="H104" s="34"/>
      <c r="I104" s="34"/>
      <c r="J104" s="35"/>
      <c r="K104" s="205"/>
    </row>
    <row r="105" spans="1:11">
      <c r="A105" s="34"/>
      <c r="B105" s="34"/>
      <c r="C105" s="34"/>
      <c r="D105" s="34"/>
      <c r="E105" s="34"/>
      <c r="F105" s="34"/>
      <c r="G105" s="34"/>
      <c r="H105" s="34"/>
      <c r="I105" s="34"/>
      <c r="J105" s="35"/>
      <c r="K105" s="205"/>
    </row>
    <row r="106" spans="1:11">
      <c r="A106" s="34"/>
      <c r="B106" s="34"/>
      <c r="C106" s="34"/>
      <c r="D106" s="34"/>
      <c r="E106" s="205"/>
      <c r="F106" s="205"/>
      <c r="G106" s="205"/>
      <c r="H106" s="205"/>
      <c r="I106" s="34"/>
      <c r="J106" s="35"/>
      <c r="K106" s="205"/>
    </row>
    <row r="107" spans="1:11">
      <c r="A107" s="34"/>
      <c r="B107" s="34"/>
      <c r="C107" s="34"/>
      <c r="D107" s="34"/>
      <c r="E107" s="205"/>
      <c r="F107" s="205"/>
      <c r="G107" s="205"/>
      <c r="H107" s="205"/>
      <c r="I107" s="34"/>
      <c r="J107" s="35"/>
      <c r="K107" s="205"/>
    </row>
    <row r="108" spans="1:11">
      <c r="A108" s="34"/>
      <c r="B108" s="34"/>
      <c r="C108" s="34"/>
      <c r="D108" s="34"/>
      <c r="E108" s="205"/>
      <c r="F108" s="205"/>
      <c r="G108" s="205"/>
      <c r="H108" s="205"/>
      <c r="I108" s="34"/>
      <c r="J108" s="35"/>
      <c r="K108" s="205"/>
    </row>
    <row r="109" spans="1:11">
      <c r="A109" s="34"/>
      <c r="B109" s="34"/>
      <c r="C109" s="34"/>
      <c r="D109" s="34"/>
      <c r="E109" s="205"/>
      <c r="F109" s="205"/>
      <c r="G109" s="205"/>
      <c r="H109" s="205"/>
      <c r="I109" s="34"/>
      <c r="J109" s="35"/>
      <c r="K109" s="205"/>
    </row>
    <row r="110" spans="1:11">
      <c r="A110" s="205"/>
      <c r="B110" s="205"/>
      <c r="C110" s="205"/>
      <c r="D110" s="205"/>
      <c r="E110" s="205"/>
      <c r="F110" s="205"/>
      <c r="G110" s="205"/>
      <c r="H110" s="205"/>
      <c r="I110" s="205"/>
      <c r="J110" s="205"/>
      <c r="K110" s="205"/>
    </row>
  </sheetData>
  <mergeCells count="1">
    <mergeCell ref="E5:I5"/>
  </mergeCells>
  <hyperlinks>
    <hyperlink ref="R42:R43" location="'ASHRAE Level I'!AI1" display="NEXT PAGE"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pageSetUpPr fitToPage="1"/>
  </sheetPr>
  <dimension ref="A1:AP46"/>
  <sheetViews>
    <sheetView showGridLines="0" zoomScaleNormal="100" zoomScaleSheetLayoutView="100" workbookViewId="0"/>
  </sheetViews>
  <sheetFormatPr defaultColWidth="8.85546875" defaultRowHeight="15"/>
  <cols>
    <col min="1" max="1" width="23.42578125" customWidth="1"/>
    <col min="2" max="7" width="20" style="202" customWidth="1"/>
    <col min="8" max="8" width="13.140625" customWidth="1"/>
    <col min="9" max="9" width="6.28515625" customWidth="1"/>
    <col min="10" max="10" width="23.42578125" customWidth="1"/>
    <col min="11" max="11" width="12.85546875" customWidth="1"/>
    <col min="12" max="12" width="12.7109375" customWidth="1"/>
    <col min="13" max="13" width="13.28515625" customWidth="1"/>
    <col min="14" max="14" width="12.28515625" customWidth="1"/>
    <col min="15" max="15" width="13.140625" customWidth="1"/>
    <col min="16" max="16" width="13.28515625" customWidth="1"/>
    <col min="17" max="17" width="16.28515625" customWidth="1"/>
    <col min="18" max="18" width="6" customWidth="1"/>
    <col min="19" max="19" width="5.85546875" customWidth="1"/>
    <col min="20" max="20" width="23.140625" customWidth="1"/>
    <col min="21" max="21" width="12.42578125" customWidth="1"/>
    <col min="22" max="22" width="20.85546875" customWidth="1"/>
    <col min="23" max="23" width="18.7109375" customWidth="1"/>
    <col min="24" max="24" width="17.42578125" customWidth="1"/>
    <col min="25" max="25" width="10.140625" customWidth="1"/>
    <col min="26" max="26" width="11" customWidth="1"/>
    <col min="27" max="27" width="7.28515625" customWidth="1"/>
    <col min="28" max="28" width="7.42578125" customWidth="1"/>
    <col min="29" max="29" width="4.85546875" customWidth="1"/>
    <col min="30" max="30" width="7.7109375" customWidth="1"/>
    <col min="31" max="31" width="8.140625" customWidth="1"/>
    <col min="32" max="32" width="7" customWidth="1"/>
    <col min="33" max="33" width="10.28515625" customWidth="1"/>
    <col min="34" max="34" width="10" customWidth="1"/>
    <col min="35" max="35" width="13.42578125" customWidth="1"/>
    <col min="36" max="36" width="9.42578125" customWidth="1"/>
    <col min="37" max="37" width="12.42578125" customWidth="1"/>
    <col min="38" max="38" width="11.140625" customWidth="1"/>
    <col min="39" max="39" width="12.42578125" customWidth="1"/>
    <col min="40" max="40" width="11.85546875" customWidth="1"/>
    <col min="41" max="41" width="7.85546875" customWidth="1"/>
    <col min="42" max="42" width="2" customWidth="1"/>
    <col min="43" max="43" width="8.28515625" customWidth="1"/>
    <col min="44" max="44" width="8.7109375" customWidth="1"/>
    <col min="45" max="45" width="10.42578125" customWidth="1"/>
    <col min="46" max="46" width="2.140625" customWidth="1"/>
    <col min="47" max="47" width="8.42578125" customWidth="1"/>
    <col min="48" max="49" width="11.42578125" customWidth="1"/>
    <col min="50" max="50" width="1.85546875" customWidth="1"/>
    <col min="51" max="51" width="7.140625" customWidth="1"/>
    <col min="52" max="52" width="9.42578125" customWidth="1"/>
    <col min="53" max="54" width="8.28515625" customWidth="1"/>
    <col min="55" max="57" width="8.42578125" customWidth="1"/>
    <col min="58" max="58" width="9.28515625" customWidth="1"/>
    <col min="59" max="59" width="5" customWidth="1"/>
    <col min="65" max="65" width="11.28515625" customWidth="1"/>
  </cols>
  <sheetData>
    <row r="1" spans="1:11" ht="21">
      <c r="A1" s="109" t="s">
        <v>581</v>
      </c>
      <c r="B1" s="233"/>
      <c r="C1" s="233"/>
      <c r="D1" s="233"/>
      <c r="E1" s="233"/>
      <c r="F1" s="233"/>
      <c r="G1" s="233"/>
      <c r="H1" s="11"/>
      <c r="I1" s="1"/>
      <c r="J1" s="1"/>
      <c r="K1" s="1"/>
    </row>
    <row r="2" spans="1:11">
      <c r="A2" s="1"/>
      <c r="B2" s="203"/>
      <c r="C2" s="203"/>
      <c r="D2" s="203"/>
      <c r="E2" s="172"/>
      <c r="F2" s="172"/>
      <c r="G2" s="172"/>
      <c r="H2" s="2"/>
      <c r="I2" s="1"/>
      <c r="J2" s="1"/>
      <c r="K2" s="1"/>
    </row>
    <row r="3" spans="1:11">
      <c r="A3" s="3" t="s">
        <v>23</v>
      </c>
      <c r="B3" s="203"/>
      <c r="C3" s="203"/>
      <c r="D3" s="203"/>
      <c r="E3" s="203"/>
      <c r="F3" s="203"/>
      <c r="H3" s="1"/>
      <c r="I3" s="1"/>
      <c r="J3" s="1"/>
      <c r="K3" s="1"/>
    </row>
    <row r="4" spans="1:11">
      <c r="A4" s="1"/>
      <c r="B4" s="203"/>
      <c r="C4" s="203"/>
      <c r="D4" s="203"/>
      <c r="E4" s="203"/>
      <c r="F4" s="203"/>
      <c r="G4" s="203"/>
      <c r="H4" s="1"/>
      <c r="I4" s="1"/>
      <c r="J4" s="1"/>
      <c r="K4" s="1"/>
    </row>
    <row r="5" spans="1:11" ht="45.75" customHeight="1">
      <c r="A5" s="20" t="s">
        <v>22</v>
      </c>
      <c r="B5" s="20" t="s">
        <v>17</v>
      </c>
      <c r="C5" s="20" t="s">
        <v>18</v>
      </c>
      <c r="D5" s="20" t="s">
        <v>19</v>
      </c>
      <c r="E5" s="20" t="s">
        <v>20</v>
      </c>
      <c r="F5" s="20" t="s">
        <v>21</v>
      </c>
      <c r="G5" s="32" t="s">
        <v>46</v>
      </c>
      <c r="H5" s="1"/>
      <c r="I5" s="1"/>
      <c r="J5" s="1"/>
      <c r="K5" s="1"/>
    </row>
    <row r="6" spans="1:11" ht="45.75" customHeight="1">
      <c r="A6" s="28" t="s">
        <v>237</v>
      </c>
      <c r="B6" s="467"/>
      <c r="C6" s="467"/>
      <c r="D6" s="467"/>
      <c r="E6" s="467"/>
      <c r="F6" s="467"/>
      <c r="G6" s="467"/>
      <c r="H6" s="1"/>
      <c r="I6" s="1"/>
      <c r="J6" s="1"/>
      <c r="K6" s="1"/>
    </row>
    <row r="7" spans="1:11" ht="45.75" customHeight="1">
      <c r="A7" s="28" t="s">
        <v>551</v>
      </c>
      <c r="B7" s="467"/>
      <c r="C7" s="467"/>
      <c r="D7" s="467"/>
      <c r="E7" s="467"/>
      <c r="F7" s="467"/>
      <c r="G7" s="467"/>
      <c r="H7" s="1"/>
      <c r="I7" s="1"/>
      <c r="J7" s="1"/>
      <c r="K7" s="1"/>
    </row>
    <row r="8" spans="1:11" ht="45.75" customHeight="1">
      <c r="A8" s="28" t="s">
        <v>238</v>
      </c>
      <c r="B8" s="468"/>
      <c r="C8" s="468"/>
      <c r="D8" s="468"/>
      <c r="E8" s="468"/>
      <c r="F8" s="468"/>
      <c r="G8" s="468"/>
      <c r="H8" s="1"/>
      <c r="I8" s="1"/>
      <c r="J8" s="1"/>
      <c r="K8" s="1"/>
    </row>
    <row r="9" spans="1:11" ht="45.75" customHeight="1">
      <c r="A9" s="28" t="s">
        <v>239</v>
      </c>
      <c r="B9" s="469"/>
      <c r="C9" s="469"/>
      <c r="D9" s="469"/>
      <c r="E9" s="469"/>
      <c r="F9" s="469"/>
      <c r="G9" s="469"/>
      <c r="H9" s="23"/>
      <c r="I9" s="1"/>
      <c r="J9" s="1"/>
      <c r="K9" s="1"/>
    </row>
    <row r="10" spans="1:11" ht="45.75" customHeight="1">
      <c r="A10" s="28" t="s">
        <v>155</v>
      </c>
      <c r="B10" s="708"/>
      <c r="C10" s="708"/>
      <c r="D10" s="708"/>
      <c r="E10" s="708"/>
      <c r="F10" s="708"/>
      <c r="G10" s="708"/>
      <c r="H10" s="2"/>
      <c r="I10" s="1"/>
      <c r="J10" s="1"/>
      <c r="K10" s="1"/>
    </row>
    <row r="11" spans="1:11" ht="45.75" customHeight="1">
      <c r="A11" s="28" t="s">
        <v>562</v>
      </c>
      <c r="B11" s="557"/>
      <c r="C11" s="557"/>
      <c r="D11" s="557"/>
      <c r="E11" s="557"/>
      <c r="F11" s="557"/>
      <c r="G11" s="557"/>
      <c r="H11" s="2"/>
      <c r="I11" s="1"/>
      <c r="J11" s="1"/>
      <c r="K11" s="1"/>
    </row>
    <row r="12" spans="1:11" ht="45.75" customHeight="1">
      <c r="A12" s="28" t="s">
        <v>156</v>
      </c>
      <c r="B12" s="468"/>
      <c r="C12" s="468"/>
      <c r="D12" s="468"/>
      <c r="E12" s="468"/>
      <c r="F12" s="468"/>
      <c r="G12" s="468"/>
      <c r="H12" s="2"/>
      <c r="I12" s="1"/>
      <c r="J12" s="1"/>
      <c r="K12" s="1"/>
    </row>
    <row r="13" spans="1:11" ht="45.75" customHeight="1">
      <c r="A13" s="28" t="s">
        <v>157</v>
      </c>
      <c r="B13" s="468"/>
      <c r="C13" s="468"/>
      <c r="D13" s="468"/>
      <c r="E13" s="468"/>
      <c r="F13" s="468"/>
      <c r="G13" s="468"/>
      <c r="H13" s="2"/>
      <c r="I13" s="1"/>
      <c r="J13" s="1"/>
      <c r="K13" s="1"/>
    </row>
    <row r="14" spans="1:11" ht="45.75" customHeight="1">
      <c r="A14" s="28" t="s">
        <v>563</v>
      </c>
      <c r="B14" s="470"/>
      <c r="C14" s="470"/>
      <c r="D14" s="470"/>
      <c r="E14" s="470"/>
      <c r="F14" s="470"/>
      <c r="G14" s="470"/>
      <c r="H14" s="2"/>
      <c r="I14" s="1"/>
      <c r="J14" s="1"/>
      <c r="K14" s="1"/>
    </row>
    <row r="15" spans="1:11" ht="45.75" customHeight="1">
      <c r="A15" s="24" t="s">
        <v>564</v>
      </c>
      <c r="B15" s="471"/>
      <c r="C15" s="471"/>
      <c r="D15" s="471"/>
      <c r="E15" s="471"/>
      <c r="F15" s="471"/>
      <c r="G15" s="471"/>
      <c r="H15" s="2"/>
      <c r="I15" s="1"/>
      <c r="J15" s="1"/>
      <c r="K15" s="1"/>
    </row>
    <row r="16" spans="1:11">
      <c r="A16" s="1"/>
      <c r="B16" s="203"/>
      <c r="C16" s="203"/>
      <c r="D16" s="172"/>
      <c r="E16" s="176"/>
      <c r="F16" s="176"/>
      <c r="G16" s="176"/>
      <c r="H16" s="1"/>
      <c r="I16" s="1"/>
      <c r="J16" s="1"/>
      <c r="K16" s="1"/>
    </row>
    <row r="17" spans="1:42" ht="14.25" customHeight="1">
      <c r="A17" s="463" t="s">
        <v>548</v>
      </c>
      <c r="C17" s="203"/>
      <c r="D17" s="172"/>
      <c r="E17" s="172"/>
      <c r="F17" s="172"/>
      <c r="G17" s="172"/>
      <c r="H17" s="1"/>
      <c r="I17" s="1"/>
      <c r="J17" s="1"/>
      <c r="K17" s="1"/>
    </row>
    <row r="18" spans="1:42" ht="15" customHeight="1">
      <c r="A18" s="793" t="s">
        <v>603</v>
      </c>
      <c r="B18" s="793"/>
      <c r="C18" s="793"/>
      <c r="D18" s="793"/>
      <c r="E18" s="793"/>
      <c r="F18" s="793"/>
      <c r="G18" s="793"/>
      <c r="H18" s="1"/>
      <c r="I18" s="1"/>
      <c r="J18" s="1"/>
      <c r="K18" s="1"/>
    </row>
    <row r="19" spans="1:42" ht="15" customHeight="1">
      <c r="A19" s="793"/>
      <c r="B19" s="793"/>
      <c r="C19" s="793"/>
      <c r="D19" s="793"/>
      <c r="E19" s="793"/>
      <c r="F19" s="793"/>
      <c r="G19" s="793"/>
      <c r="H19" s="1"/>
      <c r="I19" s="1"/>
      <c r="J19" s="1"/>
      <c r="K19" s="1"/>
    </row>
    <row r="20" spans="1:42" ht="14.25" customHeight="1">
      <c r="A20" s="29"/>
      <c r="B20" s="203"/>
      <c r="C20" s="203"/>
      <c r="D20" s="234"/>
      <c r="E20" s="234"/>
      <c r="F20" s="234"/>
      <c r="G20" s="172"/>
      <c r="H20" s="1"/>
      <c r="I20" s="1"/>
      <c r="J20" s="1"/>
      <c r="K20" s="1"/>
    </row>
    <row r="21" spans="1:42" ht="15.75" customHeight="1">
      <c r="A21" s="1"/>
      <c r="B21" s="203"/>
      <c r="C21" s="203"/>
      <c r="D21" s="31"/>
      <c r="E21" s="31"/>
      <c r="F21" s="31"/>
      <c r="G21" s="172"/>
      <c r="H21" s="1"/>
      <c r="I21" s="1"/>
      <c r="J21" s="1"/>
      <c r="K21" s="1"/>
    </row>
    <row r="22" spans="1:42">
      <c r="A22" s="1"/>
      <c r="B22" s="203"/>
      <c r="C22" s="203"/>
      <c r="D22" s="234"/>
      <c r="E22" s="234"/>
      <c r="F22" s="234"/>
      <c r="G22" s="172"/>
      <c r="H22" s="1"/>
    </row>
    <row r="23" spans="1:42" ht="30" customHeight="1">
      <c r="A23" s="2"/>
      <c r="B23" s="172"/>
      <c r="C23" s="172"/>
      <c r="D23" s="172"/>
      <c r="E23" s="203"/>
      <c r="F23" s="8"/>
      <c r="G23" s="8"/>
      <c r="H23" s="8"/>
      <c r="I23" s="1"/>
      <c r="J23" s="1"/>
      <c r="K23" s="1"/>
      <c r="L23" s="1"/>
      <c r="M23" s="2"/>
      <c r="N23" s="23"/>
      <c r="O23" s="23"/>
      <c r="P23" s="23"/>
      <c r="Q23" s="23"/>
      <c r="AG23" s="1"/>
      <c r="AH23" s="1"/>
      <c r="AI23" s="1"/>
      <c r="AJ23" s="1"/>
      <c r="AK23" s="1"/>
      <c r="AL23" s="1"/>
      <c r="AM23" s="1"/>
      <c r="AN23" s="1"/>
      <c r="AO23" s="1"/>
      <c r="AP23" s="1"/>
    </row>
    <row r="24" spans="1:42" ht="21" customHeight="1">
      <c r="A24" s="1"/>
      <c r="B24" s="203"/>
      <c r="C24" s="203"/>
      <c r="E24" s="203"/>
      <c r="F24" s="203"/>
      <c r="G24" s="203"/>
      <c r="H24" s="1"/>
      <c r="I24" s="1"/>
      <c r="J24" s="1"/>
      <c r="K24" s="1"/>
      <c r="L24" s="1"/>
      <c r="M24" s="2"/>
      <c r="N24" s="2"/>
      <c r="O24" s="2"/>
      <c r="P24" s="2"/>
      <c r="Q24" s="2"/>
    </row>
    <row r="25" spans="1:42">
      <c r="A25" s="1"/>
      <c r="B25" s="203"/>
      <c r="C25" s="203"/>
      <c r="D25" s="235"/>
      <c r="F25" s="203"/>
      <c r="G25" s="203"/>
      <c r="H25" s="1"/>
      <c r="I25" s="1"/>
      <c r="J25" s="1"/>
      <c r="K25" s="1"/>
      <c r="L25" s="1"/>
      <c r="M25" s="2"/>
      <c r="N25" s="2"/>
      <c r="O25" s="2"/>
      <c r="P25" s="2"/>
      <c r="Q25" s="2"/>
    </row>
    <row r="26" spans="1:42" ht="15" customHeight="1">
      <c r="A26" s="1"/>
      <c r="B26" s="203"/>
      <c r="C26" s="203"/>
      <c r="D26" s="203"/>
      <c r="E26" s="203"/>
      <c r="F26" s="203"/>
      <c r="G26" s="203"/>
      <c r="H26" s="1"/>
      <c r="I26" s="1"/>
      <c r="J26" s="1"/>
      <c r="K26" s="1"/>
      <c r="L26" s="1"/>
      <c r="M26" s="2"/>
      <c r="N26" s="2"/>
      <c r="O26" s="2"/>
      <c r="P26" s="2"/>
      <c r="Q26" s="2"/>
    </row>
    <row r="27" spans="1:42">
      <c r="A27" s="1"/>
      <c r="B27" s="203"/>
      <c r="C27" s="203"/>
      <c r="D27" s="203"/>
      <c r="E27" s="203"/>
      <c r="F27" s="203"/>
      <c r="G27" s="203"/>
      <c r="H27" s="1"/>
      <c r="I27" s="1"/>
      <c r="J27" s="1"/>
      <c r="K27" s="1"/>
      <c r="L27" s="1"/>
      <c r="M27" s="2"/>
      <c r="N27" s="2"/>
      <c r="O27" s="2"/>
      <c r="P27" s="2"/>
      <c r="Q27" s="2"/>
    </row>
    <row r="28" spans="1:42">
      <c r="A28" s="1"/>
      <c r="B28" s="203"/>
      <c r="C28" s="203"/>
      <c r="D28" s="203"/>
      <c r="E28" s="203"/>
      <c r="F28" s="203"/>
      <c r="G28" s="203"/>
      <c r="H28" s="1"/>
      <c r="I28" s="1"/>
      <c r="J28" s="1"/>
      <c r="K28" s="1"/>
      <c r="L28" s="1"/>
      <c r="M28" s="2"/>
      <c r="N28" s="2"/>
      <c r="O28" s="2"/>
      <c r="P28" s="2"/>
      <c r="Q28" s="2"/>
    </row>
    <row r="29" spans="1:42">
      <c r="A29" s="1"/>
      <c r="B29" s="203"/>
      <c r="C29" s="203"/>
      <c r="D29" s="203"/>
      <c r="E29" s="203"/>
      <c r="F29" s="203"/>
      <c r="G29" s="203"/>
      <c r="H29" s="1"/>
      <c r="I29" s="1"/>
      <c r="J29" s="1"/>
      <c r="K29" s="1"/>
      <c r="L29" s="1"/>
      <c r="M29" s="1"/>
      <c r="N29" s="1"/>
      <c r="O29" s="1"/>
      <c r="P29" s="1"/>
      <c r="Q29" s="1"/>
    </row>
    <row r="30" spans="1:42">
      <c r="A30" s="1"/>
      <c r="B30" s="203"/>
      <c r="C30" s="203"/>
      <c r="D30" s="203"/>
      <c r="E30" s="203"/>
      <c r="F30" s="203"/>
      <c r="G30" s="203"/>
      <c r="H30" s="1"/>
      <c r="I30" s="1"/>
      <c r="J30" s="1"/>
      <c r="K30" s="1"/>
      <c r="L30" s="1"/>
      <c r="M30" s="1"/>
      <c r="N30" s="1"/>
    </row>
    <row r="31" spans="1:42" ht="15" customHeight="1">
      <c r="A31" s="1"/>
      <c r="B31" s="203"/>
      <c r="C31" s="203"/>
      <c r="D31" s="236"/>
      <c r="E31" s="203"/>
      <c r="F31" s="203"/>
      <c r="G31" s="203"/>
      <c r="H31" s="1"/>
      <c r="I31" s="1"/>
      <c r="J31" s="1"/>
      <c r="K31" s="1"/>
      <c r="L31" s="1"/>
      <c r="M31" s="1"/>
      <c r="N31" s="1"/>
      <c r="O31" s="12"/>
      <c r="P31" s="12"/>
      <c r="Q31" s="12"/>
    </row>
    <row r="32" spans="1:42">
      <c r="C32" s="203"/>
      <c r="D32" s="203"/>
      <c r="E32" s="203"/>
      <c r="I32" s="1"/>
      <c r="J32" s="1"/>
      <c r="K32" s="1"/>
      <c r="L32" s="1"/>
      <c r="M32" s="1"/>
      <c r="N32" s="1"/>
      <c r="O32" s="1"/>
      <c r="P32" s="1"/>
      <c r="Q32" s="1"/>
    </row>
    <row r="33" spans="10:17">
      <c r="J33" s="1"/>
      <c r="K33" s="1"/>
      <c r="L33" s="1"/>
      <c r="M33" s="1"/>
      <c r="N33" s="1"/>
      <c r="O33" s="1"/>
      <c r="P33" s="1"/>
      <c r="Q33" s="1"/>
    </row>
    <row r="34" spans="10:17">
      <c r="J34" s="1"/>
      <c r="K34" s="1"/>
      <c r="L34" s="1"/>
      <c r="M34" s="1"/>
      <c r="N34" s="1"/>
      <c r="O34" s="1"/>
      <c r="P34" s="1"/>
      <c r="Q34" s="1"/>
    </row>
    <row r="35" spans="10:17">
      <c r="J35" s="1"/>
      <c r="K35" s="1"/>
      <c r="L35" s="1"/>
      <c r="P35" s="1"/>
      <c r="Q35" s="1"/>
    </row>
    <row r="36" spans="10:17">
      <c r="J36" s="1"/>
      <c r="K36" s="1"/>
      <c r="L36" s="1"/>
      <c r="O36" s="1"/>
      <c r="P36" s="1"/>
      <c r="Q36" s="1"/>
    </row>
    <row r="37" spans="10:17">
      <c r="J37" s="1"/>
      <c r="K37" s="1"/>
      <c r="L37" s="1"/>
    </row>
    <row r="38" spans="10:17" ht="15" customHeight="1">
      <c r="J38" s="1"/>
      <c r="K38" s="1"/>
      <c r="L38" s="1"/>
    </row>
    <row r="39" spans="10:17">
      <c r="J39" s="1"/>
      <c r="K39" s="1"/>
      <c r="L39" s="1"/>
    </row>
    <row r="40" spans="10:17">
      <c r="J40" s="1"/>
      <c r="K40" s="1"/>
      <c r="L40" s="1"/>
    </row>
    <row r="41" spans="10:17">
      <c r="J41" s="1"/>
      <c r="K41" s="1"/>
      <c r="L41" s="1"/>
    </row>
    <row r="42" spans="10:17">
      <c r="J42" s="1"/>
      <c r="K42" s="1"/>
      <c r="L42" s="1"/>
    </row>
    <row r="43" spans="10:17">
      <c r="J43" s="1"/>
      <c r="K43" s="1"/>
    </row>
    <row r="44" spans="10:17">
      <c r="J44" s="1"/>
      <c r="K44" s="1"/>
    </row>
    <row r="45" spans="10:17">
      <c r="J45" s="1"/>
      <c r="K45" s="1"/>
    </row>
    <row r="46" spans="10:17">
      <c r="J46" s="1"/>
      <c r="K46" s="1"/>
    </row>
  </sheetData>
  <mergeCells count="1">
    <mergeCell ref="A18:G19"/>
  </mergeCells>
  <hyperlinks>
    <hyperlink ref="Q30:Q31" location="'ASHRAE Level I'!AI1" display="NEXT PAGE" xr:uid="{00000000-0004-0000-0700-000000000000}"/>
  </hyperlinks>
  <pageMargins left="0.7" right="0.7" top="0.75" bottom="0.75" header="0.3" footer="0.3"/>
  <pageSetup scale="8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'Drop Down Lists'!$A$2:$A$94</xm:f>
          </x14:formula1>
          <xm:sqref>B6:G7</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pageSetUpPr fitToPage="1"/>
  </sheetPr>
  <dimension ref="A1:AP92"/>
  <sheetViews>
    <sheetView showGridLines="0" zoomScale="85" zoomScaleNormal="85" zoomScaleSheetLayoutView="85" zoomScalePageLayoutView="85" workbookViewId="0"/>
  </sheetViews>
  <sheetFormatPr defaultColWidth="8.85546875" defaultRowHeight="15"/>
  <cols>
    <col min="1" max="1" width="34.7109375" customWidth="1"/>
    <col min="2" max="2" width="16.85546875" customWidth="1"/>
    <col min="3" max="4" width="18" customWidth="1"/>
    <col min="5" max="8" width="11.28515625" customWidth="1"/>
    <col min="9" max="9" width="15.42578125" customWidth="1"/>
    <col min="10" max="12" width="7.7109375" customWidth="1"/>
    <col min="13" max="13" width="13.28515625" customWidth="1"/>
    <col min="14" max="14" width="12.28515625" customWidth="1"/>
    <col min="15" max="15" width="13.140625" customWidth="1"/>
    <col min="16" max="16" width="13.28515625" customWidth="1"/>
    <col min="17" max="17" width="16.28515625" customWidth="1"/>
    <col min="18" max="18" width="6" customWidth="1"/>
    <col min="19" max="19" width="5.85546875" customWidth="1"/>
    <col min="20" max="20" width="23.140625" customWidth="1"/>
    <col min="21" max="21" width="12.42578125" customWidth="1"/>
    <col min="22" max="22" width="20.85546875" customWidth="1"/>
    <col min="23" max="23" width="18.7109375" customWidth="1"/>
    <col min="24" max="24" width="17.42578125" customWidth="1"/>
    <col min="25" max="25" width="10.140625" customWidth="1"/>
    <col min="26" max="26" width="11" customWidth="1"/>
    <col min="27" max="27" width="7.28515625" customWidth="1"/>
    <col min="28" max="28" width="7.42578125" customWidth="1"/>
    <col min="29" max="29" width="4.85546875" customWidth="1"/>
    <col min="30" max="30" width="7.7109375" customWidth="1"/>
    <col min="31" max="31" width="8.140625" customWidth="1"/>
    <col min="32" max="32" width="7" customWidth="1"/>
    <col min="33" max="33" width="10.28515625" customWidth="1"/>
    <col min="34" max="34" width="10" customWidth="1"/>
    <col min="35" max="35" width="13.42578125" customWidth="1"/>
    <col min="36" max="36" width="9.42578125" customWidth="1"/>
    <col min="37" max="37" width="12.42578125" customWidth="1"/>
    <col min="38" max="38" width="11.140625" customWidth="1"/>
    <col min="39" max="39" width="12.42578125" customWidth="1"/>
    <col min="40" max="40" width="11.85546875" customWidth="1"/>
    <col min="41" max="41" width="7.85546875" customWidth="1"/>
    <col min="42" max="42" width="2" customWidth="1"/>
    <col min="43" max="43" width="8.28515625" customWidth="1"/>
    <col min="44" max="44" width="8.7109375" customWidth="1"/>
    <col min="45" max="45" width="10.42578125" customWidth="1"/>
    <col min="46" max="46" width="2.140625" customWidth="1"/>
    <col min="47" max="47" width="8.42578125" customWidth="1"/>
    <col min="48" max="49" width="11.42578125" customWidth="1"/>
    <col min="50" max="50" width="1.85546875" customWidth="1"/>
    <col min="51" max="51" width="7.140625" customWidth="1"/>
    <col min="52" max="52" width="9.42578125" customWidth="1"/>
    <col min="53" max="54" width="8.28515625" customWidth="1"/>
    <col min="55" max="57" width="8.42578125" customWidth="1"/>
    <col min="58" max="58" width="9.28515625" customWidth="1"/>
    <col min="59" max="59" width="5" customWidth="1"/>
    <col min="65" max="65" width="11.28515625" customWidth="1"/>
  </cols>
  <sheetData>
    <row r="1" spans="1:14" ht="18.75">
      <c r="A1" s="109" t="s">
        <v>158</v>
      </c>
      <c r="B1" s="109"/>
      <c r="C1" s="109"/>
      <c r="D1" s="109"/>
      <c r="E1" s="109"/>
      <c r="F1" s="109"/>
      <c r="G1" s="109"/>
      <c r="H1" s="109"/>
    </row>
    <row r="2" spans="1:14" ht="15.75" customHeight="1">
      <c r="A2" s="1"/>
      <c r="B2" s="1"/>
      <c r="C2" s="1"/>
      <c r="D2" s="1"/>
      <c r="E2" s="1"/>
      <c r="F2" s="1"/>
      <c r="G2" s="1"/>
      <c r="H2" s="1"/>
    </row>
    <row r="3" spans="1:14" ht="43.5" customHeight="1">
      <c r="A3" s="111" t="s">
        <v>325</v>
      </c>
      <c r="B3" s="111" t="s">
        <v>187</v>
      </c>
      <c r="C3" s="111" t="s">
        <v>545</v>
      </c>
      <c r="D3" s="111" t="s">
        <v>544</v>
      </c>
      <c r="E3" s="111" t="s">
        <v>24</v>
      </c>
      <c r="F3" s="111" t="s">
        <v>179</v>
      </c>
      <c r="G3" s="111" t="s">
        <v>25</v>
      </c>
      <c r="H3" s="111" t="s">
        <v>26</v>
      </c>
    </row>
    <row r="4" spans="1:14" ht="72.75" customHeight="1">
      <c r="A4" s="527"/>
      <c r="B4" s="528"/>
      <c r="C4" s="528"/>
      <c r="D4" s="528"/>
      <c r="E4" s="528"/>
      <c r="F4" s="528"/>
      <c r="G4" s="528"/>
      <c r="H4" s="528"/>
      <c r="I4" s="1"/>
      <c r="J4" s="160"/>
      <c r="K4" s="1"/>
      <c r="L4" s="1"/>
      <c r="M4" s="1"/>
      <c r="N4" s="1"/>
    </row>
    <row r="5" spans="1:14" ht="72.75" customHeight="1">
      <c r="A5" s="527"/>
      <c r="B5" s="528"/>
      <c r="C5" s="528"/>
      <c r="D5" s="528"/>
      <c r="E5" s="528"/>
      <c r="F5" s="528"/>
      <c r="G5" s="528"/>
      <c r="H5" s="528"/>
      <c r="I5" s="1"/>
      <c r="J5" s="160"/>
      <c r="K5" s="1"/>
      <c r="L5" s="1"/>
      <c r="M5" s="1"/>
      <c r="N5" s="1"/>
    </row>
    <row r="6" spans="1:14" ht="72.75" customHeight="1">
      <c r="A6" s="527"/>
      <c r="B6" s="528"/>
      <c r="C6" s="528"/>
      <c r="D6" s="528"/>
      <c r="E6" s="528"/>
      <c r="F6" s="528"/>
      <c r="G6" s="528"/>
      <c r="H6" s="528"/>
      <c r="I6" s="1"/>
      <c r="J6" s="160"/>
      <c r="K6" s="1"/>
      <c r="L6" s="1"/>
      <c r="M6" s="1"/>
      <c r="N6" s="1"/>
    </row>
    <row r="7" spans="1:14" ht="72.75" customHeight="1">
      <c r="A7" s="527"/>
      <c r="B7" s="528"/>
      <c r="C7" s="528"/>
      <c r="D7" s="528"/>
      <c r="E7" s="528"/>
      <c r="F7" s="528"/>
      <c r="G7" s="528"/>
      <c r="H7" s="528"/>
      <c r="I7" s="1"/>
      <c r="J7" s="1"/>
      <c r="K7" s="1"/>
      <c r="L7" s="1"/>
      <c r="M7" s="1"/>
      <c r="N7" s="1"/>
    </row>
    <row r="8" spans="1:14" ht="30">
      <c r="A8" s="111" t="s">
        <v>326</v>
      </c>
      <c r="B8" s="111" t="s">
        <v>187</v>
      </c>
      <c r="C8" s="111" t="s">
        <v>139</v>
      </c>
      <c r="D8" s="111" t="s">
        <v>544</v>
      </c>
      <c r="E8" s="111" t="s">
        <v>24</v>
      </c>
      <c r="F8" s="111" t="s">
        <v>179</v>
      </c>
      <c r="G8" s="111" t="s">
        <v>25</v>
      </c>
      <c r="H8" s="111" t="s">
        <v>26</v>
      </c>
      <c r="I8" s="1"/>
      <c r="J8" s="1"/>
      <c r="K8" s="1"/>
      <c r="L8" s="1"/>
      <c r="M8" s="1"/>
      <c r="N8" s="1"/>
    </row>
    <row r="9" spans="1:14" ht="72.75" customHeight="1">
      <c r="A9" s="527"/>
      <c r="B9" s="528"/>
      <c r="C9" s="528"/>
      <c r="D9" s="528"/>
      <c r="E9" s="528"/>
      <c r="F9" s="528"/>
      <c r="G9" s="528"/>
      <c r="H9" s="528"/>
      <c r="I9" s="1"/>
      <c r="J9" s="1"/>
      <c r="K9" s="1"/>
      <c r="L9" s="1"/>
      <c r="M9" s="1"/>
      <c r="N9" s="1"/>
    </row>
    <row r="10" spans="1:14" ht="72.75" customHeight="1">
      <c r="A10" s="527"/>
      <c r="B10" s="528"/>
      <c r="C10" s="528"/>
      <c r="D10" s="528"/>
      <c r="E10" s="528"/>
      <c r="F10" s="528"/>
      <c r="G10" s="528"/>
      <c r="H10" s="528"/>
      <c r="I10" s="1"/>
      <c r="J10" s="1"/>
      <c r="K10" s="1"/>
      <c r="L10" s="1"/>
      <c r="M10" s="1"/>
      <c r="N10" s="1"/>
    </row>
    <row r="11" spans="1:14" ht="72.75" customHeight="1">
      <c r="A11" s="527"/>
      <c r="B11" s="528"/>
      <c r="C11" s="528"/>
      <c r="D11" s="528"/>
      <c r="E11" s="528"/>
      <c r="F11" s="528"/>
      <c r="G11" s="528"/>
      <c r="H11" s="528"/>
      <c r="I11" s="1"/>
      <c r="J11" s="1"/>
      <c r="K11" s="1"/>
      <c r="L11" s="1"/>
      <c r="M11" s="1"/>
      <c r="N11" s="1"/>
    </row>
    <row r="12" spans="1:14" ht="72.75" customHeight="1">
      <c r="A12" s="527"/>
      <c r="B12" s="528"/>
      <c r="C12" s="528"/>
      <c r="D12" s="528"/>
      <c r="E12" s="528"/>
      <c r="F12" s="528"/>
      <c r="G12" s="528"/>
      <c r="H12" s="528"/>
      <c r="I12" s="1"/>
      <c r="J12" s="1"/>
      <c r="K12" s="1"/>
      <c r="L12" s="1"/>
      <c r="M12" s="1"/>
      <c r="N12" s="1"/>
    </row>
    <row r="13" spans="1:14" ht="72.75" customHeight="1">
      <c r="A13" s="527"/>
      <c r="B13" s="528"/>
      <c r="C13" s="528"/>
      <c r="D13" s="528"/>
      <c r="E13" s="528"/>
      <c r="F13" s="528"/>
      <c r="G13" s="528"/>
      <c r="H13" s="528"/>
      <c r="I13" s="1"/>
      <c r="J13" s="1"/>
      <c r="K13" s="1"/>
      <c r="L13" s="1"/>
      <c r="M13" s="1"/>
      <c r="N13" s="1"/>
    </row>
    <row r="14" spans="1:14" ht="14.25" customHeight="1">
      <c r="A14" s="14"/>
      <c r="B14" s="14"/>
      <c r="C14" s="14"/>
      <c r="D14" s="14"/>
      <c r="E14" s="14"/>
      <c r="F14" s="14"/>
      <c r="G14" s="14"/>
      <c r="H14" s="14"/>
      <c r="I14" s="1"/>
      <c r="J14" s="1"/>
      <c r="K14" s="1"/>
      <c r="L14" s="1"/>
      <c r="M14" s="1"/>
      <c r="N14" s="1"/>
    </row>
    <row r="15" spans="1:14" ht="15.75" customHeight="1">
      <c r="A15" s="1"/>
      <c r="B15" s="30"/>
      <c r="C15" s="33"/>
      <c r="D15" s="33"/>
      <c r="E15" s="30"/>
      <c r="F15" s="1"/>
      <c r="G15" s="1"/>
      <c r="H15" s="1"/>
      <c r="I15" s="1"/>
      <c r="J15" s="1"/>
      <c r="K15" s="1"/>
      <c r="L15" s="1"/>
      <c r="M15" s="1"/>
      <c r="N15" s="1"/>
    </row>
    <row r="16" spans="1:14">
      <c r="A16" s="1"/>
      <c r="B16" s="2"/>
      <c r="C16" s="5"/>
      <c r="D16" s="6"/>
      <c r="E16" s="2"/>
      <c r="F16" s="1"/>
      <c r="G16" s="1"/>
      <c r="H16" s="1"/>
    </row>
    <row r="17" spans="1:42" ht="21">
      <c r="A17" s="2"/>
      <c r="B17" s="2"/>
      <c r="C17" s="2"/>
      <c r="D17" s="1"/>
      <c r="E17" s="8"/>
      <c r="F17" s="8"/>
      <c r="G17" s="8"/>
      <c r="H17" s="8"/>
      <c r="I17" s="1"/>
      <c r="J17" s="1"/>
      <c r="K17" s="1"/>
      <c r="L17" s="1"/>
      <c r="M17" s="2"/>
      <c r="N17" s="23"/>
      <c r="O17" s="23"/>
      <c r="P17" s="23"/>
      <c r="Q17" s="23"/>
      <c r="AG17" s="1"/>
      <c r="AH17" s="1"/>
      <c r="AI17" s="1"/>
      <c r="AJ17" s="1"/>
      <c r="AK17" s="1"/>
      <c r="AL17" s="1"/>
      <c r="AM17" s="1"/>
      <c r="AN17" s="1"/>
      <c r="AO17" s="1"/>
      <c r="AP17" s="1"/>
    </row>
    <row r="18" spans="1:42" ht="21" customHeight="1">
      <c r="A18" s="1"/>
      <c r="B18" s="1"/>
      <c r="D18" s="1"/>
      <c r="E18" s="1"/>
      <c r="F18" s="1"/>
      <c r="G18" s="1"/>
      <c r="H18" s="1"/>
      <c r="I18" s="1"/>
      <c r="J18" s="1"/>
      <c r="K18" s="1"/>
      <c r="L18" s="1"/>
      <c r="M18" s="2"/>
      <c r="N18" s="2"/>
      <c r="O18" s="2"/>
      <c r="P18" s="2"/>
      <c r="Q18" s="2"/>
    </row>
    <row r="19" spans="1:42">
      <c r="A19" s="1"/>
      <c r="B19" s="1"/>
      <c r="C19" s="9"/>
      <c r="E19" s="1"/>
      <c r="F19" s="1"/>
      <c r="G19" s="1"/>
      <c r="H19" s="1"/>
      <c r="I19" s="1"/>
      <c r="J19" s="1"/>
      <c r="K19" s="1"/>
      <c r="L19" s="1"/>
      <c r="M19" s="2"/>
      <c r="N19" s="2"/>
      <c r="O19" s="2"/>
      <c r="P19" s="2"/>
      <c r="Q19" s="2"/>
    </row>
    <row r="20" spans="1:42">
      <c r="A20" s="1"/>
      <c r="B20" s="1"/>
      <c r="C20" s="1"/>
      <c r="D20" s="1"/>
      <c r="E20" s="1"/>
      <c r="F20" s="1"/>
      <c r="G20" s="1"/>
      <c r="H20" s="1"/>
      <c r="I20" s="1"/>
      <c r="J20" s="1"/>
      <c r="K20" s="1"/>
      <c r="L20" s="1"/>
      <c r="M20" s="2"/>
      <c r="N20" s="2"/>
      <c r="O20" s="2"/>
      <c r="P20" s="2"/>
      <c r="Q20" s="2"/>
    </row>
    <row r="21" spans="1:42">
      <c r="A21" s="1"/>
      <c r="B21" s="1"/>
      <c r="C21" s="1"/>
      <c r="D21" s="1"/>
      <c r="E21" s="1"/>
      <c r="F21" s="1"/>
      <c r="G21" s="1"/>
      <c r="H21" s="1"/>
      <c r="I21" s="1"/>
      <c r="J21" s="1"/>
      <c r="K21" s="1"/>
      <c r="L21" s="1"/>
      <c r="M21" s="2"/>
      <c r="N21" s="2"/>
      <c r="O21" s="2"/>
      <c r="P21" s="2"/>
      <c r="Q21" s="2"/>
    </row>
    <row r="22" spans="1:42">
      <c r="A22" s="1"/>
      <c r="B22" s="1"/>
      <c r="C22" s="1"/>
      <c r="D22" s="1"/>
      <c r="E22" s="1"/>
      <c r="F22" s="1"/>
      <c r="G22" s="1"/>
      <c r="H22" s="1"/>
      <c r="I22" s="1"/>
      <c r="J22" s="1"/>
      <c r="K22" s="1"/>
      <c r="L22" s="1"/>
      <c r="M22" s="2"/>
      <c r="N22" s="2"/>
      <c r="O22" s="2"/>
      <c r="P22" s="2"/>
      <c r="Q22" s="2"/>
    </row>
    <row r="23" spans="1:42">
      <c r="A23" s="1"/>
      <c r="B23" s="1"/>
      <c r="C23" s="1"/>
      <c r="D23" s="1"/>
      <c r="E23" s="1"/>
      <c r="F23" s="1"/>
      <c r="G23" s="1"/>
      <c r="H23" s="1"/>
      <c r="I23" s="1"/>
      <c r="J23" s="1"/>
      <c r="K23" s="1"/>
      <c r="L23" s="1"/>
      <c r="M23" s="1"/>
      <c r="N23" s="1"/>
      <c r="O23" s="1"/>
      <c r="P23" s="1"/>
      <c r="Q23" s="1"/>
    </row>
    <row r="24" spans="1:42">
      <c r="A24" s="1"/>
      <c r="B24" s="1"/>
      <c r="C24" s="1"/>
      <c r="D24" s="1"/>
      <c r="E24" s="1"/>
      <c r="F24" s="1"/>
      <c r="G24" s="1"/>
      <c r="H24" s="1"/>
      <c r="I24" s="1"/>
      <c r="J24" s="1"/>
      <c r="K24" s="1"/>
      <c r="L24" s="1"/>
      <c r="M24" s="1"/>
      <c r="N24" s="1"/>
    </row>
    <row r="25" spans="1:42">
      <c r="A25" s="1"/>
      <c r="B25" s="1"/>
      <c r="C25" s="182"/>
      <c r="D25" s="182"/>
      <c r="E25" s="1"/>
      <c r="F25" s="1"/>
      <c r="G25" s="1"/>
      <c r="H25" s="1"/>
      <c r="I25" s="1"/>
      <c r="J25" s="1"/>
      <c r="K25" s="1"/>
      <c r="L25" s="1"/>
      <c r="M25" s="1"/>
      <c r="N25" s="1"/>
      <c r="O25" s="12"/>
      <c r="P25" s="12"/>
      <c r="Q25" s="12"/>
    </row>
    <row r="26" spans="1:42">
      <c r="C26" s="1"/>
      <c r="D26" s="1"/>
      <c r="I26" s="1"/>
      <c r="J26" s="1"/>
      <c r="K26" s="1"/>
      <c r="L26" s="1"/>
      <c r="M26" s="1"/>
      <c r="N26" s="1"/>
      <c r="O26" s="1"/>
      <c r="P26" s="1"/>
      <c r="Q26" s="1"/>
    </row>
    <row r="27" spans="1:42">
      <c r="J27" s="1"/>
      <c r="K27" s="1"/>
      <c r="L27" s="1"/>
      <c r="M27" s="1"/>
      <c r="N27" s="1"/>
      <c r="O27" s="1"/>
      <c r="P27" s="1"/>
      <c r="Q27" s="1"/>
    </row>
    <row r="28" spans="1:42">
      <c r="J28" s="1"/>
      <c r="K28" s="1"/>
      <c r="L28" s="1"/>
      <c r="M28" s="1"/>
      <c r="N28" s="1"/>
      <c r="O28" s="1"/>
      <c r="P28" s="1"/>
      <c r="Q28" s="1"/>
    </row>
    <row r="29" spans="1:42">
      <c r="J29" s="1"/>
      <c r="K29" s="1"/>
      <c r="L29" s="1"/>
      <c r="P29" s="1"/>
      <c r="Q29" s="1"/>
    </row>
    <row r="30" spans="1:42">
      <c r="J30" s="1"/>
      <c r="K30" s="1"/>
      <c r="L30" s="1"/>
      <c r="O30" s="1"/>
      <c r="P30" s="1"/>
      <c r="Q30" s="1"/>
    </row>
    <row r="31" spans="1:42">
      <c r="J31" s="1"/>
      <c r="K31" s="1"/>
      <c r="L31" s="1"/>
    </row>
    <row r="32" spans="1:42">
      <c r="J32" s="1"/>
      <c r="K32" s="1"/>
      <c r="L32" s="1"/>
    </row>
    <row r="33" spans="1:12">
      <c r="J33" s="1"/>
      <c r="K33" s="1"/>
      <c r="L33" s="1"/>
    </row>
    <row r="34" spans="1:12">
      <c r="J34" s="1"/>
      <c r="K34" s="1"/>
      <c r="L34" s="1"/>
    </row>
    <row r="35" spans="1:12">
      <c r="J35" s="1"/>
      <c r="K35" s="1"/>
      <c r="L35" s="1"/>
    </row>
    <row r="36" spans="1:12">
      <c r="J36" s="1"/>
      <c r="K36" s="1"/>
      <c r="L36" s="1"/>
    </row>
    <row r="37" spans="1:12">
      <c r="J37" s="1"/>
      <c r="K37" s="1"/>
    </row>
    <row r="38" spans="1:12">
      <c r="J38" s="1"/>
      <c r="K38" s="1"/>
    </row>
    <row r="39" spans="1:12">
      <c r="J39" s="1"/>
      <c r="K39" s="1"/>
    </row>
    <row r="40" spans="1:12">
      <c r="A40" s="30"/>
      <c r="B40" s="30"/>
      <c r="C40" s="30"/>
      <c r="D40" s="30"/>
      <c r="E40" s="30"/>
      <c r="F40" s="30"/>
      <c r="G40" s="30"/>
      <c r="H40" s="30"/>
      <c r="I40" s="30"/>
      <c r="J40" s="1"/>
      <c r="K40" s="1"/>
    </row>
    <row r="41" spans="1:12">
      <c r="A41" s="30"/>
      <c r="B41" s="30"/>
      <c r="C41" s="30"/>
      <c r="D41" s="30"/>
      <c r="E41" s="30"/>
      <c r="F41" s="30"/>
      <c r="G41" s="30"/>
      <c r="H41" s="30"/>
      <c r="I41" s="30"/>
    </row>
    <row r="42" spans="1:12">
      <c r="A42" s="30"/>
      <c r="B42" s="30"/>
      <c r="C42" s="30"/>
      <c r="D42" s="30"/>
      <c r="E42" s="30"/>
      <c r="F42" s="30"/>
      <c r="G42" s="30"/>
      <c r="H42" s="30"/>
      <c r="I42" s="30"/>
    </row>
    <row r="43" spans="1:12">
      <c r="A43" s="810"/>
      <c r="B43" s="810"/>
      <c r="C43" s="810"/>
      <c r="D43" s="810"/>
      <c r="E43" s="810"/>
      <c r="F43" s="810"/>
      <c r="G43" s="810"/>
      <c r="H43" s="810"/>
      <c r="I43" s="810"/>
    </row>
    <row r="44" spans="1:12">
      <c r="A44" s="34"/>
      <c r="B44" s="34"/>
      <c r="C44" s="34"/>
      <c r="D44" s="34"/>
      <c r="E44" s="34"/>
      <c r="F44" s="34"/>
      <c r="G44" s="34"/>
      <c r="H44" s="34"/>
      <c r="I44" s="35"/>
    </row>
    <row r="45" spans="1:12">
      <c r="A45" s="34"/>
      <c r="B45" s="34"/>
      <c r="C45" s="34"/>
      <c r="D45" s="34"/>
      <c r="E45" s="34"/>
      <c r="F45" s="34"/>
      <c r="G45" s="34"/>
      <c r="H45" s="34"/>
      <c r="I45" s="35"/>
    </row>
    <row r="46" spans="1:12">
      <c r="A46" s="34"/>
      <c r="B46" s="34"/>
      <c r="C46" s="34"/>
      <c r="D46" s="34"/>
      <c r="E46" s="34"/>
      <c r="F46" s="34"/>
      <c r="G46" s="34"/>
      <c r="H46" s="34"/>
      <c r="I46" s="35"/>
    </row>
    <row r="47" spans="1:12">
      <c r="A47" s="34"/>
      <c r="B47" s="34"/>
      <c r="C47" s="34"/>
      <c r="D47" s="34"/>
      <c r="E47" s="34"/>
      <c r="F47" s="34"/>
      <c r="G47" s="34"/>
      <c r="H47" s="34"/>
      <c r="I47" s="35"/>
    </row>
    <row r="48" spans="1:12">
      <c r="A48" s="34"/>
      <c r="B48" s="34"/>
      <c r="C48" s="34"/>
      <c r="D48" s="34"/>
      <c r="E48" s="34"/>
      <c r="F48" s="34"/>
      <c r="G48" s="34"/>
      <c r="H48" s="34"/>
      <c r="I48" s="35"/>
    </row>
    <row r="49" spans="1:9">
      <c r="A49" s="34"/>
      <c r="B49" s="34"/>
      <c r="C49" s="34"/>
      <c r="D49" s="34"/>
      <c r="E49" s="34"/>
      <c r="F49" s="34"/>
      <c r="G49" s="34"/>
      <c r="H49" s="34"/>
      <c r="I49" s="35"/>
    </row>
    <row r="50" spans="1:9">
      <c r="A50" s="34"/>
      <c r="B50" s="34"/>
      <c r="C50" s="34"/>
      <c r="D50" s="34"/>
      <c r="E50" s="34"/>
      <c r="F50" s="34"/>
      <c r="G50" s="34"/>
      <c r="H50" s="34"/>
      <c r="I50" s="35"/>
    </row>
    <row r="51" spans="1:9">
      <c r="A51" s="34"/>
      <c r="B51" s="34"/>
      <c r="C51" s="34"/>
      <c r="D51" s="34"/>
      <c r="E51" s="34"/>
      <c r="F51" s="34"/>
      <c r="G51" s="34"/>
      <c r="H51" s="34"/>
      <c r="I51" s="35"/>
    </row>
    <row r="52" spans="1:9">
      <c r="A52" s="34"/>
      <c r="B52" s="34"/>
      <c r="C52" s="34"/>
      <c r="D52" s="34"/>
      <c r="E52" s="34"/>
      <c r="F52" s="34"/>
      <c r="G52" s="34"/>
      <c r="H52" s="34"/>
      <c r="I52" s="35"/>
    </row>
    <row r="53" spans="1:9">
      <c r="A53" s="34"/>
      <c r="B53" s="34"/>
      <c r="C53" s="34"/>
      <c r="D53" s="34"/>
      <c r="E53" s="34"/>
      <c r="F53" s="34"/>
      <c r="G53" s="34"/>
      <c r="H53" s="34"/>
      <c r="I53" s="35"/>
    </row>
    <row r="54" spans="1:9">
      <c r="A54" s="34"/>
      <c r="B54" s="34"/>
      <c r="C54" s="34"/>
      <c r="D54" s="34"/>
      <c r="E54" s="34"/>
      <c r="F54" s="34"/>
      <c r="G54" s="34"/>
      <c r="H54" s="34"/>
      <c r="I54" s="35"/>
    </row>
    <row r="55" spans="1:9">
      <c r="A55" s="34"/>
      <c r="B55" s="34"/>
      <c r="C55" s="34"/>
      <c r="D55" s="34"/>
      <c r="E55" s="34"/>
      <c r="F55" s="34"/>
      <c r="G55" s="34"/>
      <c r="H55" s="34"/>
      <c r="I55" s="35"/>
    </row>
    <row r="56" spans="1:9">
      <c r="A56" s="34"/>
      <c r="B56" s="34"/>
      <c r="C56" s="34"/>
      <c r="D56" s="34"/>
      <c r="E56" s="34"/>
      <c r="F56" s="34"/>
      <c r="G56" s="34"/>
      <c r="H56" s="34"/>
      <c r="I56" s="35"/>
    </row>
    <row r="57" spans="1:9">
      <c r="A57" s="34"/>
      <c r="B57" s="34"/>
      <c r="C57" s="34"/>
      <c r="D57" s="34"/>
      <c r="E57" s="34"/>
      <c r="F57" s="34"/>
      <c r="G57" s="34"/>
      <c r="H57" s="34"/>
      <c r="I57" s="35"/>
    </row>
    <row r="58" spans="1:9">
      <c r="A58" s="34"/>
      <c r="B58" s="34"/>
      <c r="C58" s="34"/>
      <c r="D58" s="34"/>
      <c r="E58" s="34"/>
      <c r="F58" s="34"/>
      <c r="G58" s="34"/>
      <c r="H58" s="34"/>
      <c r="I58" s="35"/>
    </row>
    <row r="59" spans="1:9">
      <c r="A59" s="34"/>
      <c r="B59" s="34"/>
      <c r="C59" s="34"/>
      <c r="D59" s="34"/>
      <c r="E59" s="34"/>
      <c r="F59" s="34"/>
      <c r="G59" s="34"/>
      <c r="H59" s="34"/>
      <c r="I59" s="35"/>
    </row>
    <row r="60" spans="1:9">
      <c r="A60" s="34"/>
      <c r="B60" s="34"/>
      <c r="C60" s="34"/>
      <c r="D60" s="34"/>
      <c r="E60" s="34"/>
      <c r="F60" s="34"/>
      <c r="G60" s="34"/>
      <c r="H60" s="34"/>
      <c r="I60" s="35"/>
    </row>
    <row r="61" spans="1:9">
      <c r="A61" s="34"/>
      <c r="B61" s="34"/>
      <c r="C61" s="34"/>
      <c r="D61" s="34"/>
      <c r="E61" s="34"/>
      <c r="F61" s="34"/>
      <c r="G61" s="34"/>
      <c r="H61" s="34"/>
      <c r="I61" s="35"/>
    </row>
    <row r="62" spans="1:9">
      <c r="A62" s="34"/>
      <c r="B62" s="34"/>
      <c r="C62" s="34"/>
      <c r="D62" s="34"/>
      <c r="E62" s="34"/>
      <c r="F62" s="34"/>
      <c r="G62" s="34"/>
      <c r="H62" s="34"/>
      <c r="I62" s="35"/>
    </row>
    <row r="63" spans="1:9">
      <c r="A63" s="34"/>
      <c r="B63" s="34"/>
      <c r="C63" s="34"/>
      <c r="D63" s="34"/>
      <c r="E63" s="34"/>
      <c r="F63" s="34"/>
      <c r="G63" s="34"/>
      <c r="H63" s="34"/>
      <c r="I63" s="35"/>
    </row>
    <row r="64" spans="1:9">
      <c r="A64" s="34"/>
      <c r="B64" s="34"/>
      <c r="C64" s="34"/>
      <c r="D64" s="34"/>
      <c r="E64" s="34"/>
      <c r="F64" s="34"/>
      <c r="G64" s="34"/>
      <c r="H64" s="34"/>
      <c r="I64" s="35"/>
    </row>
    <row r="65" spans="1:9">
      <c r="A65" s="34"/>
      <c r="B65" s="34"/>
      <c r="C65" s="34"/>
      <c r="D65" s="34"/>
      <c r="E65" s="34"/>
      <c r="F65" s="34"/>
      <c r="G65" s="34"/>
      <c r="H65" s="34"/>
      <c r="I65" s="35"/>
    </row>
    <row r="66" spans="1:9">
      <c r="A66" s="34"/>
      <c r="B66" s="34"/>
      <c r="C66" s="34"/>
      <c r="D66" s="34"/>
      <c r="E66" s="34"/>
      <c r="F66" s="34"/>
      <c r="G66" s="34"/>
      <c r="H66" s="34"/>
      <c r="I66" s="35"/>
    </row>
    <row r="67" spans="1:9">
      <c r="A67" s="34"/>
      <c r="B67" s="34"/>
      <c r="C67" s="34"/>
      <c r="D67" s="34"/>
      <c r="E67" s="34"/>
      <c r="F67" s="34"/>
      <c r="G67" s="34"/>
      <c r="H67" s="34"/>
      <c r="I67" s="35"/>
    </row>
    <row r="68" spans="1:9">
      <c r="A68" s="34"/>
      <c r="B68" s="34"/>
      <c r="C68" s="34"/>
      <c r="D68" s="34"/>
      <c r="E68" s="34"/>
      <c r="F68" s="34"/>
      <c r="G68" s="34"/>
      <c r="H68" s="34"/>
      <c r="I68" s="35"/>
    </row>
    <row r="69" spans="1:9">
      <c r="A69" s="34"/>
      <c r="B69" s="34"/>
      <c r="C69" s="34"/>
      <c r="D69" s="34"/>
      <c r="E69" s="34"/>
      <c r="F69" s="34"/>
      <c r="G69" s="34"/>
      <c r="H69" s="34"/>
      <c r="I69" s="35"/>
    </row>
    <row r="70" spans="1:9">
      <c r="A70" s="34"/>
      <c r="B70" s="34"/>
      <c r="C70" s="34"/>
      <c r="D70" s="34"/>
      <c r="E70" s="34"/>
      <c r="F70" s="34"/>
      <c r="G70" s="34"/>
      <c r="H70" s="34"/>
      <c r="I70" s="35"/>
    </row>
    <row r="71" spans="1:9">
      <c r="A71" s="34"/>
      <c r="B71" s="34"/>
      <c r="C71" s="34"/>
      <c r="D71" s="34"/>
      <c r="E71" s="34"/>
      <c r="F71" s="34"/>
      <c r="G71" s="34"/>
      <c r="H71" s="34"/>
      <c r="I71" s="35"/>
    </row>
    <row r="72" spans="1:9">
      <c r="A72" s="34"/>
      <c r="B72" s="34"/>
      <c r="C72" s="34"/>
      <c r="D72" s="34"/>
      <c r="E72" s="34"/>
      <c r="F72" s="34"/>
      <c r="G72" s="34"/>
      <c r="H72" s="34"/>
      <c r="I72" s="35"/>
    </row>
    <row r="73" spans="1:9">
      <c r="A73" s="34"/>
      <c r="B73" s="34"/>
      <c r="C73" s="34"/>
      <c r="D73" s="34"/>
      <c r="E73" s="34"/>
      <c r="F73" s="34"/>
      <c r="G73" s="34"/>
      <c r="H73" s="34"/>
      <c r="I73" s="35"/>
    </row>
    <row r="74" spans="1:9">
      <c r="A74" s="34"/>
      <c r="B74" s="34"/>
      <c r="C74" s="34"/>
      <c r="D74" s="34"/>
      <c r="E74" s="34"/>
      <c r="F74" s="34"/>
      <c r="G74" s="34"/>
      <c r="H74" s="34"/>
      <c r="I74" s="35"/>
    </row>
    <row r="75" spans="1:9">
      <c r="A75" s="34"/>
      <c r="B75" s="34"/>
      <c r="C75" s="34"/>
      <c r="D75" s="34"/>
      <c r="E75" s="34"/>
      <c r="F75" s="34"/>
      <c r="G75" s="34"/>
      <c r="H75" s="34"/>
      <c r="I75" s="35"/>
    </row>
    <row r="76" spans="1:9">
      <c r="A76" s="34"/>
      <c r="B76" s="34"/>
      <c r="C76" s="34"/>
      <c r="D76" s="34"/>
      <c r="E76" s="34"/>
      <c r="F76" s="34"/>
      <c r="G76" s="34"/>
      <c r="H76" s="34"/>
      <c r="I76" s="35"/>
    </row>
    <row r="77" spans="1:9">
      <c r="A77" s="34"/>
      <c r="B77" s="34"/>
      <c r="C77" s="34"/>
      <c r="D77" s="34"/>
      <c r="E77" s="34"/>
      <c r="F77" s="34"/>
      <c r="G77" s="34"/>
      <c r="H77" s="34"/>
      <c r="I77" s="35"/>
    </row>
    <row r="78" spans="1:9">
      <c r="A78" s="34"/>
      <c r="B78" s="34"/>
      <c r="C78" s="34"/>
      <c r="D78" s="34"/>
      <c r="E78" s="34"/>
      <c r="F78" s="34"/>
      <c r="G78" s="34"/>
      <c r="H78" s="34"/>
      <c r="I78" s="35"/>
    </row>
    <row r="79" spans="1:9">
      <c r="A79" s="34"/>
      <c r="B79" s="34"/>
      <c r="C79" s="34"/>
      <c r="D79" s="34"/>
      <c r="E79" s="34"/>
      <c r="F79" s="34"/>
      <c r="G79" s="34"/>
      <c r="H79" s="34"/>
      <c r="I79" s="35"/>
    </row>
    <row r="80" spans="1:9">
      <c r="A80" s="34"/>
      <c r="B80" s="34"/>
      <c r="C80" s="34"/>
      <c r="D80" s="34"/>
      <c r="E80" s="34"/>
      <c r="F80" s="34"/>
      <c r="G80" s="34"/>
      <c r="H80" s="34"/>
      <c r="I80" s="35"/>
    </row>
    <row r="81" spans="1:9">
      <c r="A81" s="34"/>
      <c r="B81" s="34"/>
      <c r="C81" s="34"/>
      <c r="D81" s="34"/>
      <c r="E81" s="34"/>
      <c r="F81" s="34"/>
      <c r="G81" s="34"/>
      <c r="H81" s="34"/>
      <c r="I81" s="35"/>
    </row>
    <row r="82" spans="1:9">
      <c r="A82" s="34"/>
      <c r="B82" s="34"/>
      <c r="C82" s="34"/>
      <c r="D82" s="34"/>
      <c r="E82" s="34"/>
      <c r="F82" s="34"/>
      <c r="G82" s="34"/>
      <c r="H82" s="34"/>
      <c r="I82" s="35"/>
    </row>
    <row r="83" spans="1:9">
      <c r="A83" s="34"/>
      <c r="B83" s="34"/>
      <c r="C83" s="34"/>
      <c r="D83" s="34"/>
      <c r="E83" s="34"/>
      <c r="F83" s="34"/>
      <c r="G83" s="34"/>
      <c r="H83" s="34"/>
      <c r="I83" s="35"/>
    </row>
    <row r="84" spans="1:9">
      <c r="A84" s="34"/>
      <c r="B84" s="34"/>
      <c r="C84" s="34"/>
      <c r="D84" s="34"/>
      <c r="E84" s="34"/>
      <c r="F84" s="34"/>
      <c r="G84" s="34"/>
      <c r="H84" s="34"/>
      <c r="I84" s="35"/>
    </row>
    <row r="85" spans="1:9">
      <c r="A85" s="34"/>
      <c r="B85" s="34"/>
      <c r="C85" s="34"/>
      <c r="D85" s="34"/>
      <c r="E85" s="34"/>
      <c r="F85" s="34"/>
      <c r="G85" s="34"/>
      <c r="H85" s="34"/>
      <c r="I85" s="35"/>
    </row>
    <row r="86" spans="1:9">
      <c r="A86" s="34"/>
      <c r="B86" s="34"/>
      <c r="C86" s="34"/>
      <c r="D86" s="34"/>
      <c r="E86" s="34"/>
      <c r="F86" s="34"/>
      <c r="G86" s="34"/>
      <c r="H86" s="34"/>
      <c r="I86" s="35"/>
    </row>
    <row r="87" spans="1:9">
      <c r="A87" s="34"/>
      <c r="B87" s="34"/>
      <c r="C87" s="34"/>
      <c r="D87" s="34"/>
      <c r="E87" s="34"/>
      <c r="F87" s="34"/>
      <c r="G87" s="34"/>
      <c r="H87" s="34"/>
      <c r="I87" s="35"/>
    </row>
    <row r="88" spans="1:9">
      <c r="A88" s="34"/>
      <c r="B88" s="34"/>
      <c r="C88" s="34"/>
      <c r="D88" s="34"/>
      <c r="E88" s="34"/>
      <c r="F88" s="34"/>
      <c r="G88" s="34"/>
      <c r="H88" s="34"/>
      <c r="I88" s="35"/>
    </row>
    <row r="89" spans="1:9">
      <c r="A89" s="34"/>
      <c r="B89" s="34"/>
      <c r="C89" s="34"/>
      <c r="D89" s="34"/>
      <c r="E89" s="34"/>
      <c r="F89" s="34"/>
      <c r="G89" s="34"/>
      <c r="H89" s="34"/>
      <c r="I89" s="35"/>
    </row>
    <row r="90" spans="1:9">
      <c r="A90" s="34"/>
      <c r="B90" s="34"/>
      <c r="C90" s="34"/>
      <c r="D90" s="34"/>
      <c r="E90" s="34"/>
      <c r="F90" s="34"/>
      <c r="G90" s="34"/>
      <c r="H90" s="34"/>
      <c r="I90" s="35"/>
    </row>
    <row r="91" spans="1:9">
      <c r="A91" s="34"/>
      <c r="B91" s="34"/>
      <c r="C91" s="34"/>
      <c r="D91" s="34"/>
      <c r="E91" s="34"/>
      <c r="F91" s="34"/>
      <c r="G91" s="34"/>
      <c r="H91" s="34"/>
      <c r="I91" s="35"/>
    </row>
    <row r="92" spans="1:9">
      <c r="A92" s="30"/>
      <c r="B92" s="30"/>
      <c r="C92" s="30"/>
      <c r="D92" s="30"/>
      <c r="E92" s="30"/>
      <c r="F92" s="30"/>
      <c r="G92" s="30"/>
      <c r="H92" s="30"/>
      <c r="I92" s="30"/>
    </row>
  </sheetData>
  <mergeCells count="1">
    <mergeCell ref="A43:I43"/>
  </mergeCells>
  <hyperlinks>
    <hyperlink ref="Q24:Q25" location="'ASHRAE Level I'!AI1" display="NEXT PAGE" xr:uid="{00000000-0004-0000-0800-000000000000}"/>
  </hyperlinks>
  <pageMargins left="0.7" right="0.7" top="0.75" bottom="0.75" header="0.3" footer="0.3"/>
  <pageSetup scale="68"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Z113"/>
  <sheetViews>
    <sheetView showGridLines="0" zoomScaleNormal="100" zoomScaleSheetLayoutView="100" workbookViewId="0"/>
  </sheetViews>
  <sheetFormatPr defaultColWidth="9.140625" defaultRowHeight="15"/>
  <cols>
    <col min="1" max="1" width="30.28515625" style="204" customWidth="1"/>
    <col min="2" max="2" width="18.7109375" style="204" customWidth="1"/>
    <col min="3" max="3" width="10.85546875" style="204" customWidth="1"/>
    <col min="4" max="4" width="29.42578125" style="204" customWidth="1"/>
    <col min="5" max="5" width="13.140625" style="204" customWidth="1"/>
    <col min="6" max="6" width="16" style="204" customWidth="1"/>
    <col min="7" max="7" width="13.28515625" style="204" customWidth="1"/>
    <col min="8" max="8" width="11.140625" style="204" customWidth="1"/>
    <col min="9" max="9" width="11.140625" style="318" customWidth="1"/>
    <col min="10" max="13" width="9.140625" style="204"/>
    <col min="14" max="14" width="18.42578125" style="204" customWidth="1"/>
    <col min="15" max="16384" width="9.140625" style="204"/>
  </cols>
  <sheetData>
    <row r="1" spans="1:26" ht="18.75">
      <c r="A1" s="198" t="s">
        <v>381</v>
      </c>
      <c r="B1" s="197"/>
      <c r="C1" s="197"/>
      <c r="D1" s="197"/>
      <c r="E1" s="197"/>
      <c r="F1" s="197"/>
      <c r="G1" s="197"/>
      <c r="H1" s="197"/>
      <c r="I1" s="337"/>
      <c r="J1" s="198" t="s">
        <v>385</v>
      </c>
      <c r="K1" s="198"/>
      <c r="L1" s="198"/>
      <c r="M1" s="198"/>
      <c r="N1" s="198"/>
      <c r="O1" s="198"/>
      <c r="P1" s="198"/>
      <c r="Q1" s="198"/>
      <c r="R1" s="198"/>
      <c r="S1" s="198"/>
      <c r="T1" s="198"/>
      <c r="U1" s="198"/>
      <c r="V1" s="198"/>
      <c r="W1" s="198"/>
    </row>
    <row r="2" spans="1:26">
      <c r="A2" s="204" t="s">
        <v>382</v>
      </c>
      <c r="H2" s="243" t="s">
        <v>32</v>
      </c>
      <c r="I2" s="338"/>
      <c r="J2" s="204" t="s">
        <v>702</v>
      </c>
      <c r="N2" s="242"/>
      <c r="Z2" s="118" t="s">
        <v>335</v>
      </c>
    </row>
    <row r="3" spans="1:26">
      <c r="A3" s="204" t="s">
        <v>383</v>
      </c>
      <c r="H3" s="244" t="s">
        <v>33</v>
      </c>
      <c r="I3" s="338"/>
      <c r="N3" s="242"/>
      <c r="Z3" s="204" t="s">
        <v>602</v>
      </c>
    </row>
    <row r="4" spans="1:26" ht="44.25" customHeight="1">
      <c r="A4" s="724" t="s">
        <v>648</v>
      </c>
      <c r="B4" s="724"/>
      <c r="C4" s="724"/>
      <c r="D4" s="724"/>
      <c r="E4" s="724"/>
      <c r="F4" s="724"/>
      <c r="G4" s="724"/>
      <c r="O4" s="92"/>
    </row>
    <row r="5" spans="1:26">
      <c r="J5" s="92"/>
      <c r="K5" s="92"/>
      <c r="L5" s="92"/>
      <c r="M5" s="92"/>
      <c r="N5" s="336"/>
      <c r="O5" s="92"/>
    </row>
    <row r="6" spans="1:26">
      <c r="A6" s="752" t="s">
        <v>438</v>
      </c>
      <c r="B6" s="816" t="str">
        <f>'All - Metered Energy'!$B$16</f>
        <v>Electricity</v>
      </c>
      <c r="J6" s="92"/>
      <c r="K6" s="92"/>
      <c r="L6" s="92"/>
      <c r="M6" s="92"/>
      <c r="N6" s="336"/>
      <c r="O6" s="92"/>
    </row>
    <row r="7" spans="1:26">
      <c r="A7" s="752"/>
      <c r="B7" s="817"/>
      <c r="J7" s="92"/>
      <c r="K7" s="92"/>
      <c r="L7" s="92"/>
      <c r="M7" s="92"/>
      <c r="N7" s="92"/>
      <c r="O7" s="92"/>
    </row>
    <row r="8" spans="1:26">
      <c r="A8" s="438" t="s">
        <v>44</v>
      </c>
      <c r="B8" s="439" t="str">
        <f>'All - Metered Energy'!B83</f>
        <v>kWh</v>
      </c>
      <c r="J8" s="92"/>
      <c r="K8" s="92"/>
      <c r="L8" s="92"/>
      <c r="M8" s="92"/>
      <c r="N8" s="92"/>
      <c r="O8" s="92"/>
    </row>
    <row r="9" spans="1:26">
      <c r="A9" s="438" t="str">
        <f>IF(Units="IP","kBtu/unit","MJ/unit")</f>
        <v>MJ/unit</v>
      </c>
      <c r="B9" s="440">
        <f>'All - Metered Energy'!B84</f>
        <v>3.6</v>
      </c>
      <c r="D9" s="813" t="s">
        <v>384</v>
      </c>
      <c r="E9" s="814"/>
      <c r="F9" s="815"/>
      <c r="J9" s="92"/>
      <c r="K9" s="92"/>
      <c r="L9" s="92"/>
      <c r="M9" s="92"/>
      <c r="N9" s="92"/>
      <c r="O9" s="92"/>
    </row>
    <row r="10" spans="1:26" ht="36.6" customHeight="1">
      <c r="A10" s="442" t="s">
        <v>409</v>
      </c>
      <c r="B10" s="241" t="str">
        <f>B6</f>
        <v>Electricity</v>
      </c>
      <c r="C10" s="242"/>
      <c r="D10" s="647" t="s">
        <v>410</v>
      </c>
      <c r="E10" s="241" t="str">
        <f>IF(Units="IP","Total kBtu","Total MJ")</f>
        <v>Total MJ</v>
      </c>
      <c r="F10" s="241" t="str">
        <f>IF(Units="IP","% of Total kBtu","% of Total MJ")</f>
        <v>% of Total MJ</v>
      </c>
      <c r="J10" s="92"/>
      <c r="K10" s="92"/>
      <c r="L10" s="92"/>
      <c r="M10" s="92"/>
      <c r="N10" s="336"/>
      <c r="O10" s="92"/>
    </row>
    <row r="11" spans="1:26" ht="14.1" customHeight="1">
      <c r="A11" s="196"/>
      <c r="B11" s="245"/>
      <c r="D11" s="648" t="s">
        <v>358</v>
      </c>
      <c r="E11" s="256">
        <f t="shared" ref="E11:E21" si="0">IF(D11="",0,
IFERROR(INDEX($B$11:$B$22,MATCH(D11,$A$11:$A$22,0))*$B$9,0)+
IFERROR(INDEX($B$36:$B$47,MATCH(D11,$A$36:$A$47,0))*$B$34,0)+
IFERROR(INDEX($B$61:$B$72,MATCH(D11,$A$61:$A$72,0))*$B$59,0)+
IFERROR(INDEX($B$86:$B$97,MATCH(D11,$A$86:$A$97,0))*$B$84,0))</f>
        <v>0</v>
      </c>
      <c r="F11" s="254" t="e">
        <f t="shared" ref="F11:F22" si="1">E11/$E$23</f>
        <v>#DIV/0!</v>
      </c>
      <c r="J11" s="92"/>
      <c r="K11" s="92"/>
      <c r="L11" s="92"/>
      <c r="M11" s="92"/>
      <c r="N11" s="336"/>
      <c r="O11" s="92"/>
    </row>
    <row r="12" spans="1:26" ht="15.75">
      <c r="A12" s="196"/>
      <c r="B12" s="246"/>
      <c r="D12" s="648" t="s">
        <v>359</v>
      </c>
      <c r="E12" s="256">
        <f t="shared" si="0"/>
        <v>0</v>
      </c>
      <c r="F12" s="254" t="e">
        <f t="shared" si="1"/>
        <v>#DIV/0!</v>
      </c>
      <c r="J12" s="92"/>
      <c r="K12" s="92"/>
      <c r="L12" s="92"/>
      <c r="M12" s="92"/>
      <c r="N12" s="336"/>
      <c r="O12" s="92"/>
    </row>
    <row r="13" spans="1:26" ht="15.75">
      <c r="A13" s="196"/>
      <c r="B13" s="246"/>
      <c r="D13" s="648" t="s">
        <v>360</v>
      </c>
      <c r="E13" s="256">
        <f>IF(D13="",0,
IFERROR(INDEX($B$11:$B$22,MATCH(D13,$A$11:$A$22,0))*$B$9,0)+
IFERROR(INDEX($B$36:$B$47,MATCH(D13,$A$36:$A$47,0))*$B$34,0)+
IFERROR(INDEX($B$61:$B$72,MATCH(D13,$A$61:$A$72,0))*$B$59,0)+
IFERROR(INDEX($B$86:$B$97,MATCH(D13,$A$86:$A$97,0))*$B$84,0))</f>
        <v>0</v>
      </c>
      <c r="F13" s="254" t="e">
        <f t="shared" si="1"/>
        <v>#DIV/0!</v>
      </c>
      <c r="J13" s="92"/>
      <c r="K13" s="92"/>
      <c r="L13" s="92"/>
      <c r="M13" s="92"/>
      <c r="N13" s="336"/>
      <c r="O13" s="92"/>
    </row>
    <row r="14" spans="1:26" ht="15.75">
      <c r="A14" s="196"/>
      <c r="B14" s="246"/>
      <c r="D14" s="648" t="s">
        <v>605</v>
      </c>
      <c r="E14" s="256">
        <f t="shared" si="0"/>
        <v>0</v>
      </c>
      <c r="F14" s="254" t="e">
        <f t="shared" si="1"/>
        <v>#DIV/0!</v>
      </c>
      <c r="J14" s="92"/>
      <c r="K14" s="92"/>
      <c r="L14" s="92"/>
      <c r="M14" s="92"/>
      <c r="N14" s="336"/>
      <c r="O14" s="92"/>
    </row>
    <row r="15" spans="1:26" ht="15.75">
      <c r="A15" s="196"/>
      <c r="B15" s="246"/>
      <c r="D15" s="648" t="s">
        <v>451</v>
      </c>
      <c r="E15" s="256">
        <f t="shared" si="0"/>
        <v>0</v>
      </c>
      <c r="F15" s="254" t="e">
        <f t="shared" si="1"/>
        <v>#DIV/0!</v>
      </c>
      <c r="J15" s="92"/>
      <c r="K15" s="92"/>
      <c r="L15" s="92"/>
      <c r="M15" s="92"/>
      <c r="N15" s="336"/>
      <c r="O15" s="92"/>
    </row>
    <row r="16" spans="1:26" ht="15.75">
      <c r="A16" s="196"/>
      <c r="B16" s="246"/>
      <c r="D16" s="648" t="s">
        <v>362</v>
      </c>
      <c r="E16" s="256">
        <f t="shared" si="0"/>
        <v>0</v>
      </c>
      <c r="F16" s="254" t="e">
        <f t="shared" si="1"/>
        <v>#DIV/0!</v>
      </c>
      <c r="J16" s="92"/>
      <c r="K16" s="92"/>
      <c r="L16" s="92"/>
      <c r="M16" s="92"/>
      <c r="N16" s="336"/>
      <c r="O16" s="92"/>
    </row>
    <row r="17" spans="1:15" ht="15.75">
      <c r="A17" s="196"/>
      <c r="B17" s="246"/>
      <c r="D17" s="648" t="s">
        <v>363</v>
      </c>
      <c r="E17" s="256">
        <f t="shared" si="0"/>
        <v>0</v>
      </c>
      <c r="F17" s="254" t="e">
        <f t="shared" si="1"/>
        <v>#DIV/0!</v>
      </c>
      <c r="J17" s="92"/>
      <c r="K17" s="92"/>
      <c r="L17" s="92"/>
      <c r="M17" s="92"/>
      <c r="N17" s="336"/>
      <c r="O17" s="92"/>
    </row>
    <row r="18" spans="1:15" ht="15.75">
      <c r="A18" s="196"/>
      <c r="B18" s="246"/>
      <c r="D18" s="648" t="s">
        <v>364</v>
      </c>
      <c r="E18" s="256">
        <f t="shared" si="0"/>
        <v>0</v>
      </c>
      <c r="F18" s="254" t="e">
        <f t="shared" si="1"/>
        <v>#DIV/0!</v>
      </c>
      <c r="J18" s="92"/>
      <c r="K18" s="92"/>
      <c r="L18" s="92"/>
      <c r="M18" s="92"/>
      <c r="N18" s="336"/>
      <c r="O18" s="92"/>
    </row>
    <row r="19" spans="1:15" ht="15.75">
      <c r="A19" s="196"/>
      <c r="B19" s="246"/>
      <c r="D19" s="648" t="s">
        <v>365</v>
      </c>
      <c r="E19" s="256">
        <f t="shared" si="0"/>
        <v>0</v>
      </c>
      <c r="F19" s="254" t="e">
        <f t="shared" si="1"/>
        <v>#DIV/0!</v>
      </c>
      <c r="J19" s="92"/>
      <c r="K19" s="92"/>
      <c r="L19" s="92"/>
      <c r="M19" s="92"/>
      <c r="N19" s="336"/>
      <c r="O19" s="92"/>
    </row>
    <row r="20" spans="1:15" ht="15.75">
      <c r="A20" s="196"/>
      <c r="B20" s="246"/>
      <c r="D20" s="648" t="s">
        <v>366</v>
      </c>
      <c r="E20" s="256">
        <f t="shared" si="0"/>
        <v>0</v>
      </c>
      <c r="F20" s="254" t="e">
        <f t="shared" si="1"/>
        <v>#DIV/0!</v>
      </c>
      <c r="J20" s="92"/>
      <c r="K20" s="92"/>
      <c r="L20" s="92"/>
      <c r="M20" s="92"/>
      <c r="N20" s="336"/>
      <c r="O20" s="92"/>
    </row>
    <row r="21" spans="1:15" ht="15.75">
      <c r="A21" s="196"/>
      <c r="B21" s="246"/>
      <c r="D21" s="648" t="s">
        <v>371</v>
      </c>
      <c r="E21" s="256">
        <f t="shared" si="0"/>
        <v>0</v>
      </c>
      <c r="F21" s="254" t="e">
        <f t="shared" si="1"/>
        <v>#DIV/0!</v>
      </c>
      <c r="J21" s="92"/>
      <c r="K21" s="92"/>
      <c r="L21" s="92"/>
      <c r="M21" s="92"/>
      <c r="N21" s="336"/>
      <c r="O21" s="92"/>
    </row>
    <row r="22" spans="1:15" ht="16.5" thickBot="1">
      <c r="A22" s="443"/>
      <c r="B22" s="444"/>
      <c r="D22" s="649" t="s">
        <v>97</v>
      </c>
      <c r="E22" s="706">
        <f>IF(D22="",0,
IFERROR(INDEX($B$11:$B$22,MATCH(D22,$A$11:$A$22,0))*$B$9,0)+
IFERROR(INDEX($B$36:$B$47,MATCH(D22,$A$36:$A$47,0))*$B$34,0)+
IFERROR(INDEX($B$61:$B$72,MATCH(D22,$A$61:$A$72,0))*$B$59,0)+
IFERROR(INDEX($B$86:$B$97,MATCH(D22,$A$86:$A$97,0))*$B$84,0))</f>
        <v>0</v>
      </c>
      <c r="F22" s="707" t="e">
        <f t="shared" si="1"/>
        <v>#DIV/0!</v>
      </c>
      <c r="J22" s="92"/>
      <c r="K22" s="92"/>
      <c r="L22" s="92"/>
      <c r="M22" s="92"/>
      <c r="N22" s="336"/>
      <c r="O22" s="92"/>
    </row>
    <row r="23" spans="1:15">
      <c r="A23" s="446" t="s">
        <v>222</v>
      </c>
      <c r="B23" s="447">
        <f>SUM(B11:B22)</f>
        <v>0</v>
      </c>
      <c r="D23" s="645" t="str">
        <f>A23</f>
        <v>Total</v>
      </c>
      <c r="E23" s="704">
        <f>SUM(E11:E22)</f>
        <v>0</v>
      </c>
      <c r="F23" s="705" t="e">
        <f>SUM(F11:F22)</f>
        <v>#DIV/0!</v>
      </c>
      <c r="J23" s="92"/>
      <c r="K23" s="92"/>
      <c r="L23" s="92"/>
      <c r="M23" s="92"/>
      <c r="N23" s="336"/>
      <c r="O23" s="92"/>
    </row>
    <row r="24" spans="1:15">
      <c r="A24" s="242" t="s">
        <v>225</v>
      </c>
      <c r="B24" s="255">
        <f>SUMIF('All - Annual Summary'!$A$6:$A$23,B6,'All - Annual Summary'!$B$6:$B$23)</f>
        <v>0</v>
      </c>
      <c r="D24" s="645" t="str">
        <f>A24</f>
        <v>Total from (annual summary)</v>
      </c>
      <c r="E24" s="256">
        <f>'All - Annual Summary'!E14</f>
        <v>0</v>
      </c>
      <c r="J24" s="92"/>
      <c r="K24" s="92"/>
      <c r="L24" s="92"/>
      <c r="M24" s="92"/>
      <c r="N24" s="336"/>
      <c r="O24" s="92"/>
    </row>
    <row r="25" spans="1:15">
      <c r="A25" s="646" t="s">
        <v>700</v>
      </c>
      <c r="B25" s="652"/>
      <c r="D25" s="646" t="s">
        <v>700</v>
      </c>
      <c r="E25" s="256" t="e">
        <f>B25*B9+B50*B34+B75*B59+B100*B84</f>
        <v>#VALUE!</v>
      </c>
      <c r="F25" s="247"/>
      <c r="J25" s="92"/>
      <c r="K25" s="92"/>
      <c r="L25" s="92"/>
      <c r="M25" s="92"/>
      <c r="N25" s="336"/>
      <c r="O25" s="92"/>
    </row>
    <row r="26" spans="1:15">
      <c r="A26" s="204" t="s">
        <v>701</v>
      </c>
      <c r="B26" s="653">
        <f>B24+B25</f>
        <v>0</v>
      </c>
      <c r="D26" s="204" t="s">
        <v>701</v>
      </c>
      <c r="E26" s="653" t="e">
        <f>E24+E25</f>
        <v>#VALUE!</v>
      </c>
      <c r="J26" s="92"/>
      <c r="K26" s="92"/>
      <c r="L26" s="92"/>
      <c r="M26" s="92"/>
      <c r="N26" s="92"/>
      <c r="O26" s="92"/>
    </row>
    <row r="27" spans="1:15">
      <c r="A27" s="242" t="s">
        <v>224</v>
      </c>
      <c r="B27" s="255">
        <f>B23-B26</f>
        <v>0</v>
      </c>
      <c r="D27" s="650" t="str">
        <f>A27</f>
        <v>Difference</v>
      </c>
      <c r="E27" s="255" t="e">
        <f>E23-E26</f>
        <v>#VALUE!</v>
      </c>
      <c r="F27" s="247"/>
      <c r="J27" s="92"/>
      <c r="K27" s="92"/>
      <c r="L27" s="92"/>
      <c r="M27" s="92"/>
      <c r="N27" s="92"/>
      <c r="O27" s="92"/>
    </row>
    <row r="28" spans="1:15">
      <c r="A28" s="253" t="s">
        <v>369</v>
      </c>
      <c r="B28" s="257" t="e">
        <f>B27/B24</f>
        <v>#DIV/0!</v>
      </c>
      <c r="D28" s="651" t="str">
        <f>A28</f>
        <v>% Difference</v>
      </c>
      <c r="E28" s="257" t="e">
        <f>E27/E24</f>
        <v>#VALUE!</v>
      </c>
      <c r="F28" s="252"/>
      <c r="J28" s="92"/>
      <c r="K28" s="92"/>
      <c r="L28" s="92"/>
      <c r="M28" s="92"/>
      <c r="N28" s="92"/>
      <c r="O28" s="92"/>
    </row>
    <row r="29" spans="1:15">
      <c r="D29"/>
      <c r="E29"/>
      <c r="F29" s="252"/>
      <c r="J29" s="92"/>
      <c r="K29" s="92"/>
      <c r="L29" s="92"/>
      <c r="M29" s="92"/>
      <c r="N29" s="92"/>
      <c r="O29" s="92"/>
    </row>
    <row r="30" spans="1:15">
      <c r="D30"/>
      <c r="E30"/>
      <c r="F30" s="252"/>
      <c r="J30" s="92"/>
      <c r="K30" s="92"/>
      <c r="L30" s="92"/>
      <c r="M30" s="92"/>
      <c r="N30" s="92"/>
      <c r="O30" s="92"/>
    </row>
    <row r="31" spans="1:15" ht="15" customHeight="1">
      <c r="A31" s="752" t="s">
        <v>439</v>
      </c>
      <c r="B31" s="816" t="str">
        <f>'All - Metered Energy'!$B$85</f>
        <v>Natural Gas</v>
      </c>
      <c r="J31" s="92"/>
      <c r="K31" s="92"/>
      <c r="L31" s="92"/>
      <c r="M31" s="92"/>
      <c r="N31" s="92"/>
      <c r="O31" s="92"/>
    </row>
    <row r="32" spans="1:15" ht="15" customHeight="1">
      <c r="A32" s="752"/>
      <c r="B32" s="817"/>
      <c r="D32" s="791" t="s">
        <v>616</v>
      </c>
      <c r="E32" s="791"/>
      <c r="F32" s="791"/>
      <c r="G32" s="638"/>
      <c r="J32" s="92"/>
      <c r="K32" s="92"/>
      <c r="L32" s="92"/>
      <c r="M32" s="92"/>
      <c r="N32" s="92"/>
      <c r="O32" s="92"/>
    </row>
    <row r="33" spans="1:15" ht="29.1" customHeight="1">
      <c r="A33" s="438" t="s">
        <v>44</v>
      </c>
      <c r="B33" s="441" t="str">
        <f>'All - Metered Energy'!B152</f>
        <v>cubic meters (NG)</v>
      </c>
      <c r="D33" s="791"/>
      <c r="E33" s="791"/>
      <c r="F33" s="791"/>
      <c r="G33" s="638"/>
      <c r="J33" s="92"/>
      <c r="K33" s="92"/>
      <c r="L33" s="92"/>
      <c r="M33" s="92"/>
      <c r="N33" s="92"/>
      <c r="O33" s="92"/>
    </row>
    <row r="34" spans="1:15">
      <c r="A34" s="438" t="str">
        <f>IF(Units="IP","kBtu/unit","MJ/unit")</f>
        <v>MJ/unit</v>
      </c>
      <c r="B34" s="440">
        <f>'All - Metered Energy'!B153</f>
        <v>38.4</v>
      </c>
      <c r="D34" s="791"/>
      <c r="E34" s="791"/>
      <c r="F34" s="791"/>
      <c r="G34" s="638"/>
      <c r="J34" s="92"/>
      <c r="K34" s="92"/>
      <c r="L34" s="92"/>
      <c r="M34" s="92"/>
      <c r="N34" s="92"/>
      <c r="O34" s="92"/>
    </row>
    <row r="35" spans="1:15" ht="35.25">
      <c r="A35" s="240" t="s">
        <v>368</v>
      </c>
      <c r="B35" s="241" t="str">
        <f>B31</f>
        <v>Natural Gas</v>
      </c>
      <c r="J35" s="92"/>
      <c r="K35" s="92"/>
      <c r="L35" s="92"/>
      <c r="M35" s="92"/>
      <c r="N35" s="92"/>
      <c r="O35" s="92"/>
    </row>
    <row r="36" spans="1:15" ht="15.75">
      <c r="A36" s="331"/>
      <c r="B36" s="332"/>
      <c r="D36" s="326"/>
      <c r="E36" s="326"/>
      <c r="F36" s="326"/>
      <c r="J36" s="92"/>
      <c r="K36" s="92"/>
      <c r="L36" s="92"/>
      <c r="M36" s="92"/>
      <c r="N36" s="92"/>
      <c r="O36" s="92"/>
    </row>
    <row r="37" spans="1:15" ht="15.75">
      <c r="A37" s="331"/>
      <c r="B37" s="332"/>
      <c r="C37" s="326"/>
      <c r="D37" s="327"/>
      <c r="E37" s="327"/>
      <c r="F37" s="327"/>
      <c r="J37" s="92"/>
      <c r="K37" s="92"/>
      <c r="L37" s="92"/>
      <c r="M37" s="92"/>
      <c r="N37" s="92"/>
      <c r="O37" s="92"/>
    </row>
    <row r="38" spans="1:15" ht="15.75">
      <c r="A38" s="331"/>
      <c r="B38" s="332"/>
      <c r="C38" s="327"/>
      <c r="D38" s="328"/>
      <c r="E38" s="328"/>
      <c r="F38" s="328"/>
      <c r="J38" s="92"/>
      <c r="K38" s="92"/>
      <c r="L38" s="92"/>
      <c r="M38" s="92"/>
      <c r="N38" s="92"/>
      <c r="O38" s="92"/>
    </row>
    <row r="39" spans="1:15" ht="15.75">
      <c r="A39" s="331"/>
      <c r="B39" s="332"/>
      <c r="C39" s="327"/>
      <c r="D39" s="328"/>
      <c r="E39" s="328"/>
      <c r="F39" s="328"/>
      <c r="J39" s="92"/>
      <c r="K39" s="92"/>
      <c r="L39" s="92"/>
      <c r="M39" s="92"/>
      <c r="N39" s="92"/>
      <c r="O39" s="92"/>
    </row>
    <row r="40" spans="1:15" ht="15.75">
      <c r="A40" s="331"/>
      <c r="B40" s="332"/>
      <c r="C40" s="327"/>
      <c r="D40" s="328"/>
      <c r="E40" s="328"/>
      <c r="F40" s="328"/>
      <c r="J40" s="92"/>
      <c r="K40" s="92"/>
      <c r="L40" s="92"/>
      <c r="M40" s="92"/>
      <c r="N40" s="92"/>
      <c r="O40" s="92"/>
    </row>
    <row r="41" spans="1:15" ht="15.75">
      <c r="A41" s="331"/>
      <c r="B41" s="332"/>
      <c r="C41" s="327"/>
      <c r="D41" s="328"/>
      <c r="E41" s="328"/>
      <c r="F41" s="328"/>
      <c r="J41" s="92"/>
      <c r="K41" s="92"/>
      <c r="L41" s="92"/>
      <c r="M41" s="92"/>
      <c r="N41" s="92"/>
      <c r="O41" s="92"/>
    </row>
    <row r="42" spans="1:15" ht="15.75">
      <c r="A42" s="331"/>
      <c r="B42" s="332"/>
      <c r="C42" s="327"/>
      <c r="D42" s="328"/>
      <c r="E42" s="328"/>
      <c r="F42" s="328"/>
      <c r="J42" s="92"/>
      <c r="K42" s="92"/>
      <c r="L42" s="92"/>
      <c r="M42" s="92"/>
      <c r="N42" s="92"/>
      <c r="O42" s="92"/>
    </row>
    <row r="43" spans="1:15" ht="15.75">
      <c r="A43" s="331"/>
      <c r="B43" s="332"/>
      <c r="C43" s="327"/>
      <c r="D43" s="328"/>
      <c r="E43" s="328"/>
      <c r="F43" s="328"/>
      <c r="J43" s="92"/>
      <c r="K43" s="92"/>
      <c r="L43" s="92"/>
      <c r="M43" s="92"/>
      <c r="N43" s="92"/>
      <c r="O43" s="92"/>
    </row>
    <row r="44" spans="1:15" ht="15.75">
      <c r="A44" s="331"/>
      <c r="B44" s="332"/>
      <c r="C44" s="327"/>
      <c r="D44" s="328"/>
      <c r="E44" s="328"/>
      <c r="F44" s="328"/>
      <c r="J44" s="92"/>
      <c r="K44" s="92"/>
      <c r="L44" s="92"/>
      <c r="M44" s="92"/>
      <c r="N44" s="92"/>
      <c r="O44" s="92"/>
    </row>
    <row r="45" spans="1:15" ht="15.75">
      <c r="A45" s="331"/>
      <c r="B45" s="332"/>
      <c r="C45" s="327"/>
      <c r="D45" s="328"/>
      <c r="E45" s="328"/>
      <c r="F45" s="328"/>
      <c r="J45" s="92"/>
      <c r="K45" s="92"/>
      <c r="L45" s="92"/>
      <c r="M45" s="92"/>
      <c r="N45" s="92"/>
      <c r="O45" s="92"/>
    </row>
    <row r="46" spans="1:15" ht="15.75">
      <c r="A46" s="331"/>
      <c r="B46" s="332"/>
      <c r="C46" s="327"/>
      <c r="D46" s="328"/>
      <c r="E46" s="328"/>
      <c r="F46" s="328"/>
      <c r="J46" s="92"/>
      <c r="K46" s="92"/>
      <c r="L46" s="92"/>
      <c r="M46" s="92"/>
      <c r="N46" s="92"/>
      <c r="O46" s="92"/>
    </row>
    <row r="47" spans="1:15" ht="16.5" thickBot="1">
      <c r="A47" s="443"/>
      <c r="B47" s="445"/>
      <c r="C47" s="327"/>
      <c r="D47" s="328"/>
      <c r="E47" s="328"/>
      <c r="F47" s="328"/>
      <c r="J47" s="92"/>
      <c r="K47" s="92"/>
      <c r="L47" s="92"/>
      <c r="M47" s="92"/>
      <c r="N47" s="92"/>
      <c r="O47" s="92"/>
    </row>
    <row r="48" spans="1:15">
      <c r="A48" s="446" t="s">
        <v>222</v>
      </c>
      <c r="B48" s="447">
        <f>SUM(B36:B47)</f>
        <v>0</v>
      </c>
      <c r="C48" s="327"/>
      <c r="D48" s="328"/>
      <c r="E48" s="328"/>
      <c r="F48" s="328"/>
      <c r="J48" s="92"/>
      <c r="K48" s="92"/>
      <c r="L48" s="92"/>
      <c r="M48" s="92"/>
      <c r="N48" s="92"/>
      <c r="O48" s="92"/>
    </row>
    <row r="49" spans="1:15">
      <c r="A49" s="242" t="s">
        <v>225</v>
      </c>
      <c r="B49" s="255">
        <f>SUMIF('All - Annual Summary'!$A$6:$A$23,B31,'All - Annual Summary'!$B$6:$B$23)</f>
        <v>0</v>
      </c>
      <c r="C49" s="327"/>
      <c r="D49" s="329"/>
      <c r="E49" s="329"/>
      <c r="F49" s="329"/>
      <c r="J49" s="92"/>
      <c r="K49" s="92"/>
      <c r="L49" s="92"/>
      <c r="M49" s="92"/>
      <c r="N49" s="92"/>
      <c r="O49" s="92"/>
    </row>
    <row r="50" spans="1:15">
      <c r="A50" s="646" t="s">
        <v>700</v>
      </c>
      <c r="B50" s="652"/>
      <c r="C50" s="327"/>
      <c r="D50" s="329"/>
      <c r="E50" s="329"/>
      <c r="F50" s="329"/>
      <c r="J50" s="92"/>
      <c r="K50" s="92"/>
      <c r="L50" s="92"/>
      <c r="M50" s="92"/>
      <c r="N50" s="92"/>
      <c r="O50" s="92"/>
    </row>
    <row r="51" spans="1:15">
      <c r="A51" s="204" t="s">
        <v>701</v>
      </c>
      <c r="B51" s="653">
        <f>B49+B50</f>
        <v>0</v>
      </c>
      <c r="C51" s="327"/>
      <c r="D51" s="329"/>
      <c r="E51" s="329"/>
      <c r="F51" s="329"/>
      <c r="J51" s="92"/>
      <c r="K51" s="92"/>
      <c r="L51" s="92"/>
      <c r="M51" s="92"/>
      <c r="N51" s="92"/>
      <c r="O51" s="92"/>
    </row>
    <row r="52" spans="1:15">
      <c r="A52" s="242" t="s">
        <v>224</v>
      </c>
      <c r="B52" s="255">
        <f>B48-B51</f>
        <v>0</v>
      </c>
      <c r="C52" s="329"/>
      <c r="D52" s="329"/>
      <c r="E52" s="329"/>
      <c r="F52" s="329"/>
      <c r="J52" s="92"/>
      <c r="K52" s="92"/>
      <c r="L52" s="92"/>
      <c r="M52" s="92"/>
      <c r="N52" s="92"/>
      <c r="O52" s="92"/>
    </row>
    <row r="53" spans="1:15">
      <c r="A53" s="253" t="s">
        <v>369</v>
      </c>
      <c r="B53" s="257" t="e">
        <f>B52/B49</f>
        <v>#DIV/0!</v>
      </c>
      <c r="C53" s="329"/>
      <c r="D53" s="329"/>
      <c r="E53" s="329"/>
      <c r="F53" s="329"/>
      <c r="J53" s="92"/>
      <c r="K53" s="92"/>
      <c r="L53" s="92"/>
      <c r="M53" s="92"/>
      <c r="N53" s="92"/>
      <c r="O53" s="92"/>
    </row>
    <row r="54" spans="1:15">
      <c r="C54" s="329"/>
      <c r="D54" s="330"/>
      <c r="E54" s="330"/>
      <c r="F54" s="330"/>
      <c r="J54" s="92"/>
      <c r="K54" s="92"/>
      <c r="L54" s="92"/>
      <c r="M54" s="92"/>
      <c r="N54" s="92"/>
      <c r="O54" s="92"/>
    </row>
    <row r="55" spans="1:15">
      <c r="C55" s="330"/>
      <c r="J55" s="92"/>
      <c r="K55" s="92"/>
      <c r="L55" s="92"/>
      <c r="M55" s="92"/>
      <c r="N55" s="92"/>
      <c r="O55" s="92"/>
    </row>
    <row r="56" spans="1:15">
      <c r="A56" s="752" t="s">
        <v>440</v>
      </c>
      <c r="B56" s="811" t="str">
        <f>'All - Metered Energy'!$B$155</f>
        <v>Purchased Steam</v>
      </c>
      <c r="J56" s="92"/>
      <c r="K56" s="92"/>
      <c r="L56" s="92"/>
      <c r="M56" s="92"/>
      <c r="N56" s="92"/>
      <c r="O56" s="92"/>
    </row>
    <row r="57" spans="1:15">
      <c r="A57" s="752"/>
      <c r="B57" s="812"/>
      <c r="J57" s="92"/>
      <c r="K57" s="92"/>
      <c r="L57" s="92"/>
      <c r="M57" s="92"/>
      <c r="N57" s="92"/>
      <c r="O57" s="92"/>
    </row>
    <row r="58" spans="1:15" ht="28.35" customHeight="1">
      <c r="A58" s="438" t="s">
        <v>44</v>
      </c>
      <c r="B58" s="441" t="str">
        <f>'All - Metered Energy'!B222</f>
        <v>kgs District Steam</v>
      </c>
      <c r="J58" s="92"/>
      <c r="K58" s="92"/>
      <c r="L58" s="92"/>
      <c r="M58" s="92"/>
      <c r="N58" s="92"/>
      <c r="O58" s="92"/>
    </row>
    <row r="59" spans="1:15">
      <c r="A59" s="438" t="str">
        <f>IF(Units="IP","kBtu/unit","MJ/unit")</f>
        <v>MJ/unit</v>
      </c>
      <c r="B59" s="440">
        <f>'All - Metered Energy'!B223</f>
        <v>2.7772999999999999</v>
      </c>
      <c r="J59" s="92"/>
      <c r="K59" s="92"/>
      <c r="L59" s="92"/>
      <c r="M59" s="92"/>
      <c r="N59" s="92"/>
      <c r="O59" s="92"/>
    </row>
    <row r="60" spans="1:15" ht="35.25">
      <c r="A60" s="240" t="s">
        <v>368</v>
      </c>
      <c r="B60" s="241" t="str">
        <f>B56</f>
        <v>Purchased Steam</v>
      </c>
      <c r="J60" s="92"/>
      <c r="K60" s="92"/>
      <c r="L60" s="92"/>
      <c r="M60" s="92"/>
      <c r="N60" s="92"/>
      <c r="O60" s="92"/>
    </row>
    <row r="61" spans="1:15" ht="15.75">
      <c r="A61" s="331"/>
      <c r="B61" s="332"/>
      <c r="J61" s="92"/>
      <c r="K61" s="92"/>
      <c r="L61" s="92"/>
      <c r="M61" s="92"/>
      <c r="N61" s="92"/>
      <c r="O61" s="92"/>
    </row>
    <row r="62" spans="1:15" ht="15.75">
      <c r="A62" s="331"/>
      <c r="B62" s="333"/>
      <c r="J62" s="92"/>
      <c r="K62" s="92"/>
      <c r="L62" s="92"/>
      <c r="M62" s="92"/>
      <c r="N62" s="92"/>
      <c r="O62" s="92"/>
    </row>
    <row r="63" spans="1:15" ht="15.75">
      <c r="A63" s="331"/>
      <c r="B63" s="333"/>
      <c r="J63" s="92"/>
      <c r="K63" s="92"/>
      <c r="L63" s="92"/>
      <c r="M63" s="92"/>
      <c r="N63" s="92"/>
      <c r="O63" s="92"/>
    </row>
    <row r="64" spans="1:15" ht="15.75">
      <c r="A64" s="331"/>
      <c r="B64" s="333"/>
      <c r="J64" s="92"/>
      <c r="K64" s="92"/>
      <c r="L64" s="92"/>
      <c r="M64" s="92"/>
      <c r="N64" s="92"/>
      <c r="O64" s="92"/>
    </row>
    <row r="65" spans="1:15" ht="15.75">
      <c r="A65" s="331"/>
      <c r="B65" s="333"/>
      <c r="J65" s="92"/>
      <c r="K65" s="92"/>
      <c r="L65" s="92"/>
      <c r="M65" s="92"/>
      <c r="N65" s="92"/>
      <c r="O65" s="92"/>
    </row>
    <row r="66" spans="1:15" ht="15.75">
      <c r="A66" s="331"/>
      <c r="B66" s="333"/>
      <c r="J66" s="92"/>
      <c r="K66" s="92"/>
      <c r="L66" s="92"/>
      <c r="M66" s="92"/>
      <c r="N66" s="92"/>
      <c r="O66" s="92"/>
    </row>
    <row r="67" spans="1:15" ht="15.75">
      <c r="A67" s="331"/>
      <c r="B67" s="333"/>
      <c r="J67" s="92"/>
      <c r="K67" s="92"/>
      <c r="L67" s="92"/>
      <c r="M67" s="92"/>
      <c r="N67" s="92"/>
      <c r="O67" s="92"/>
    </row>
    <row r="68" spans="1:15" ht="15.75">
      <c r="A68" s="331"/>
      <c r="B68" s="333"/>
      <c r="J68" s="92"/>
      <c r="K68" s="92"/>
      <c r="L68" s="92"/>
      <c r="M68" s="92"/>
      <c r="N68" s="92"/>
      <c r="O68" s="92"/>
    </row>
    <row r="69" spans="1:15" ht="15.75">
      <c r="A69" s="331"/>
      <c r="B69" s="333"/>
      <c r="J69" s="92"/>
      <c r="K69" s="92"/>
      <c r="L69" s="92"/>
      <c r="M69" s="92"/>
      <c r="N69" s="92"/>
      <c r="O69" s="92"/>
    </row>
    <row r="70" spans="1:15" ht="15.75">
      <c r="A70" s="331"/>
      <c r="B70" s="333"/>
      <c r="J70" s="92"/>
      <c r="K70" s="92"/>
      <c r="L70" s="92"/>
      <c r="M70" s="92"/>
      <c r="N70" s="92"/>
      <c r="O70" s="92"/>
    </row>
    <row r="71" spans="1:15" ht="15.75">
      <c r="A71" s="331"/>
      <c r="B71" s="333"/>
      <c r="J71" s="92"/>
      <c r="K71" s="92"/>
      <c r="L71" s="92"/>
      <c r="M71" s="92"/>
      <c r="N71" s="92"/>
      <c r="O71" s="92"/>
    </row>
    <row r="72" spans="1:15" ht="16.5" thickBot="1">
      <c r="A72" s="443"/>
      <c r="B72" s="444"/>
      <c r="J72" s="92"/>
      <c r="K72" s="92"/>
      <c r="L72" s="92"/>
      <c r="M72" s="92"/>
      <c r="N72" s="92"/>
      <c r="O72" s="92"/>
    </row>
    <row r="73" spans="1:15">
      <c r="A73" s="446" t="s">
        <v>222</v>
      </c>
      <c r="B73" s="447">
        <f>SUM(B61:B72)</f>
        <v>0</v>
      </c>
      <c r="J73" s="92"/>
      <c r="K73" s="92"/>
      <c r="L73" s="92"/>
      <c r="M73" s="92"/>
      <c r="N73" s="92"/>
      <c r="O73" s="92"/>
    </row>
    <row r="74" spans="1:15">
      <c r="A74" s="242" t="s">
        <v>225</v>
      </c>
      <c r="B74" s="255">
        <f>SUMIF('All - Annual Summary'!$A$6:$A$23,B56,'All - Annual Summary'!$B$6:$B$23)</f>
        <v>0</v>
      </c>
      <c r="J74" s="92"/>
      <c r="K74" s="92"/>
      <c r="L74" s="92"/>
      <c r="M74" s="92"/>
      <c r="N74" s="92"/>
      <c r="O74" s="92"/>
    </row>
    <row r="75" spans="1:15">
      <c r="A75" s="646" t="s">
        <v>700</v>
      </c>
      <c r="B75" s="652"/>
      <c r="J75" s="92"/>
      <c r="K75" s="92"/>
      <c r="L75" s="92"/>
      <c r="M75" s="92"/>
      <c r="N75" s="92"/>
      <c r="O75" s="92"/>
    </row>
    <row r="76" spans="1:15">
      <c r="A76" s="204" t="s">
        <v>701</v>
      </c>
      <c r="B76" s="653">
        <f>B74+B75</f>
        <v>0</v>
      </c>
      <c r="J76" s="92"/>
      <c r="K76" s="92"/>
      <c r="L76" s="92"/>
      <c r="M76" s="92"/>
      <c r="N76" s="92"/>
      <c r="O76" s="92"/>
    </row>
    <row r="77" spans="1:15">
      <c r="A77" s="242" t="s">
        <v>224</v>
      </c>
      <c r="B77" s="255">
        <f>B73-B76</f>
        <v>0</v>
      </c>
      <c r="J77" s="92"/>
      <c r="K77" s="92"/>
      <c r="L77" s="92"/>
      <c r="M77" s="92"/>
      <c r="N77" s="92"/>
      <c r="O77" s="92"/>
    </row>
    <row r="78" spans="1:15">
      <c r="A78" s="253" t="s">
        <v>369</v>
      </c>
      <c r="B78" s="257" t="e">
        <f>B77/B74</f>
        <v>#DIV/0!</v>
      </c>
      <c r="J78" s="92"/>
      <c r="K78" s="92"/>
      <c r="L78" s="92"/>
      <c r="M78" s="92"/>
      <c r="N78" s="92"/>
      <c r="O78" s="92"/>
    </row>
    <row r="79" spans="1:15">
      <c r="J79" s="92"/>
      <c r="K79" s="92"/>
      <c r="L79" s="92"/>
      <c r="M79" s="92"/>
      <c r="N79" s="92"/>
      <c r="O79" s="92"/>
    </row>
    <row r="80" spans="1:15">
      <c r="J80" s="92"/>
      <c r="K80" s="92"/>
      <c r="L80" s="92"/>
      <c r="M80" s="92"/>
      <c r="N80" s="92"/>
      <c r="O80" s="92"/>
    </row>
    <row r="81" spans="1:15">
      <c r="A81" s="752" t="s">
        <v>331</v>
      </c>
      <c r="B81" s="811" t="str">
        <f>'All - Delivered Energy'!D2</f>
        <v>Coal</v>
      </c>
      <c r="J81" s="92"/>
      <c r="K81" s="92"/>
      <c r="L81" s="92"/>
      <c r="M81" s="92"/>
      <c r="N81" s="92"/>
      <c r="O81" s="92"/>
    </row>
    <row r="82" spans="1:15">
      <c r="A82" s="752"/>
      <c r="B82" s="812"/>
      <c r="J82" s="92"/>
      <c r="K82" s="92"/>
      <c r="L82" s="92"/>
      <c r="M82" s="92"/>
      <c r="N82" s="92"/>
      <c r="O82" s="92"/>
    </row>
    <row r="83" spans="1:15" ht="28.35" customHeight="1">
      <c r="A83" s="438" t="s">
        <v>44</v>
      </c>
      <c r="B83" s="441" t="str">
        <f>'All - Delivered Energy'!D3</f>
        <v>short ton (coal)</v>
      </c>
      <c r="J83" s="92"/>
      <c r="K83" s="92"/>
      <c r="L83" s="92"/>
      <c r="M83" s="92"/>
      <c r="N83" s="92"/>
      <c r="O83" s="92"/>
    </row>
    <row r="84" spans="1:15">
      <c r="A84" s="438" t="s">
        <v>408</v>
      </c>
      <c r="B84" s="440" t="str">
        <f>'All - Delivered Energy'!D4</f>
        <v/>
      </c>
      <c r="J84" s="92"/>
      <c r="K84" s="92"/>
      <c r="L84" s="92"/>
      <c r="M84" s="92"/>
      <c r="N84" s="92"/>
      <c r="O84" s="92"/>
    </row>
    <row r="85" spans="1:15" ht="35.25">
      <c r="A85" s="240" t="s">
        <v>368</v>
      </c>
      <c r="B85" s="241" t="str">
        <f>B81</f>
        <v>Coal</v>
      </c>
      <c r="J85" s="92"/>
      <c r="K85" s="92"/>
      <c r="L85" s="92"/>
      <c r="M85" s="92"/>
      <c r="N85" s="92"/>
      <c r="O85" s="92"/>
    </row>
    <row r="86" spans="1:15" ht="15.75">
      <c r="A86" s="331"/>
      <c r="B86" s="332"/>
      <c r="J86" s="92"/>
      <c r="K86" s="92"/>
      <c r="L86" s="92"/>
      <c r="M86" s="92"/>
      <c r="N86" s="92"/>
      <c r="O86" s="92"/>
    </row>
    <row r="87" spans="1:15" ht="15.75">
      <c r="A87" s="331"/>
      <c r="B87" s="333"/>
      <c r="J87" s="92"/>
      <c r="K87" s="92"/>
      <c r="L87" s="92"/>
      <c r="M87" s="92"/>
      <c r="N87" s="92"/>
      <c r="O87" s="92"/>
    </row>
    <row r="88" spans="1:15" ht="15.75">
      <c r="A88" s="331"/>
      <c r="B88" s="333"/>
      <c r="J88" s="92"/>
      <c r="K88" s="92"/>
      <c r="L88" s="92"/>
      <c r="M88" s="92"/>
      <c r="N88" s="92"/>
      <c r="O88" s="92"/>
    </row>
    <row r="89" spans="1:15" ht="15.75">
      <c r="A89" s="331"/>
      <c r="B89" s="333"/>
      <c r="J89" s="92"/>
      <c r="K89" s="92"/>
      <c r="L89" s="92"/>
      <c r="M89" s="92"/>
      <c r="N89" s="92"/>
      <c r="O89" s="92"/>
    </row>
    <row r="90" spans="1:15" ht="15.75">
      <c r="A90" s="331"/>
      <c r="B90" s="333"/>
      <c r="J90" s="92"/>
      <c r="K90" s="92"/>
      <c r="L90" s="92"/>
      <c r="M90" s="92"/>
      <c r="N90" s="92"/>
      <c r="O90" s="92"/>
    </row>
    <row r="91" spans="1:15" ht="15.75">
      <c r="A91" s="331"/>
      <c r="B91" s="333"/>
      <c r="J91" s="92"/>
      <c r="K91" s="92"/>
      <c r="L91" s="92"/>
      <c r="M91" s="92"/>
      <c r="N91" s="92"/>
      <c r="O91" s="92"/>
    </row>
    <row r="92" spans="1:15" ht="15.75">
      <c r="A92" s="331"/>
      <c r="B92" s="333"/>
      <c r="J92" s="92"/>
      <c r="K92" s="92"/>
      <c r="L92" s="92"/>
      <c r="M92" s="92"/>
      <c r="N92" s="92"/>
      <c r="O92" s="92"/>
    </row>
    <row r="93" spans="1:15" ht="15.75">
      <c r="A93" s="331"/>
      <c r="B93" s="333"/>
      <c r="J93" s="92"/>
      <c r="K93" s="92"/>
      <c r="L93" s="92"/>
      <c r="M93" s="92"/>
      <c r="N93" s="92"/>
      <c r="O93" s="92"/>
    </row>
    <row r="94" spans="1:15" ht="15.75">
      <c r="A94" s="331"/>
      <c r="B94" s="333"/>
      <c r="J94" s="92"/>
      <c r="K94" s="92"/>
      <c r="L94" s="92"/>
      <c r="M94" s="92"/>
      <c r="N94" s="92"/>
      <c r="O94" s="92"/>
    </row>
    <row r="95" spans="1:15" ht="15.75">
      <c r="A95" s="331"/>
      <c r="B95" s="333"/>
      <c r="J95" s="92"/>
      <c r="K95" s="92"/>
      <c r="L95" s="92"/>
      <c r="M95" s="92"/>
      <c r="N95" s="92"/>
      <c r="O95" s="92"/>
    </row>
    <row r="96" spans="1:15" ht="15.75">
      <c r="A96" s="331"/>
      <c r="B96" s="333"/>
      <c r="J96" s="92"/>
      <c r="K96" s="92"/>
      <c r="L96" s="92"/>
      <c r="M96" s="92"/>
      <c r="N96" s="92"/>
      <c r="O96" s="92"/>
    </row>
    <row r="97" spans="1:15" ht="16.5" thickBot="1">
      <c r="A97" s="443"/>
      <c r="B97" s="444"/>
      <c r="J97" s="92"/>
      <c r="K97" s="92"/>
      <c r="L97" s="92"/>
      <c r="M97" s="92"/>
      <c r="N97" s="92"/>
      <c r="O97" s="92"/>
    </row>
    <row r="98" spans="1:15">
      <c r="A98" s="446" t="s">
        <v>222</v>
      </c>
      <c r="B98" s="447">
        <f>SUM(B86:B97)</f>
        <v>0</v>
      </c>
      <c r="J98" s="92"/>
      <c r="K98" s="92"/>
      <c r="L98" s="92"/>
      <c r="M98" s="92"/>
      <c r="N98" s="92"/>
      <c r="O98" s="92"/>
    </row>
    <row r="99" spans="1:15">
      <c r="A99" s="242" t="s">
        <v>225</v>
      </c>
      <c r="B99" s="255">
        <f>SUMIF('All - Annual Summary'!$A$6:$A$23,B81,'All - Annual Summary'!$B$6:$B$23)</f>
        <v>0</v>
      </c>
      <c r="J99" s="92"/>
      <c r="K99" s="92"/>
      <c r="L99" s="92"/>
      <c r="M99" s="92"/>
      <c r="N99" s="92"/>
      <c r="O99" s="92"/>
    </row>
    <row r="100" spans="1:15">
      <c r="A100" s="646" t="s">
        <v>700</v>
      </c>
      <c r="B100" s="652"/>
      <c r="J100" s="92"/>
      <c r="K100" s="92"/>
      <c r="L100" s="92"/>
      <c r="M100" s="92"/>
      <c r="N100" s="92"/>
      <c r="O100" s="92"/>
    </row>
    <row r="101" spans="1:15">
      <c r="A101" s="204" t="s">
        <v>701</v>
      </c>
      <c r="B101" s="653">
        <f>B99+B100</f>
        <v>0</v>
      </c>
      <c r="J101" s="92"/>
      <c r="K101" s="92"/>
      <c r="L101" s="92"/>
      <c r="M101" s="92"/>
      <c r="N101" s="92"/>
      <c r="O101" s="92"/>
    </row>
    <row r="102" spans="1:15">
      <c r="A102" s="242" t="s">
        <v>224</v>
      </c>
      <c r="B102" s="255">
        <f>B98-B101</f>
        <v>0</v>
      </c>
      <c r="J102" s="92"/>
      <c r="K102" s="92"/>
      <c r="L102" s="92"/>
      <c r="M102" s="92"/>
      <c r="N102" s="92"/>
      <c r="O102" s="92"/>
    </row>
    <row r="103" spans="1:15">
      <c r="A103" s="253" t="s">
        <v>369</v>
      </c>
      <c r="B103" s="257" t="e">
        <f>B102/B99</f>
        <v>#DIV/0!</v>
      </c>
      <c r="J103" s="92"/>
      <c r="K103" s="92"/>
      <c r="L103" s="92"/>
      <c r="M103" s="92"/>
      <c r="N103" s="92"/>
      <c r="O103" s="92"/>
    </row>
    <row r="104" spans="1:15">
      <c r="J104" s="92"/>
      <c r="K104" s="92"/>
      <c r="L104" s="92"/>
      <c r="M104" s="92"/>
      <c r="N104" s="92"/>
      <c r="O104" s="92"/>
    </row>
    <row r="105" spans="1:15">
      <c r="J105" s="92"/>
      <c r="K105" s="92"/>
      <c r="L105" s="92"/>
      <c r="M105" s="92"/>
      <c r="N105" s="92"/>
      <c r="O105" s="92"/>
    </row>
    <row r="106" spans="1:15">
      <c r="J106" s="92"/>
      <c r="K106" s="92"/>
      <c r="L106" s="92"/>
      <c r="M106" s="92"/>
      <c r="N106" s="92"/>
      <c r="O106" s="92"/>
    </row>
    <row r="107" spans="1:15">
      <c r="A107" s="539"/>
      <c r="B107" s="539"/>
      <c r="J107" s="92"/>
      <c r="K107" s="92"/>
      <c r="L107" s="92"/>
      <c r="M107" s="92"/>
      <c r="N107" s="92"/>
      <c r="O107" s="92"/>
    </row>
    <row r="108" spans="1:15">
      <c r="A108" s="539"/>
      <c r="B108" s="539"/>
      <c r="J108" s="92"/>
      <c r="K108" s="92"/>
      <c r="L108" s="92"/>
      <c r="M108" s="92"/>
      <c r="N108" s="92"/>
      <c r="O108" s="92"/>
    </row>
    <row r="109" spans="1:15">
      <c r="A109" s="539"/>
      <c r="B109" s="539"/>
    </row>
    <row r="110" spans="1:15">
      <c r="A110" s="92"/>
      <c r="B110" s="92"/>
    </row>
    <row r="111" spans="1:15">
      <c r="A111" s="92"/>
      <c r="B111" s="92"/>
    </row>
    <row r="112" spans="1:15">
      <c r="A112" s="92"/>
      <c r="B112" s="92"/>
    </row>
    <row r="113" spans="1:2">
      <c r="A113" s="539"/>
      <c r="B113" s="539"/>
    </row>
  </sheetData>
  <mergeCells count="11">
    <mergeCell ref="A4:G4"/>
    <mergeCell ref="A81:A82"/>
    <mergeCell ref="B81:B82"/>
    <mergeCell ref="D9:F9"/>
    <mergeCell ref="A6:A7"/>
    <mergeCell ref="B6:B7"/>
    <mergeCell ref="A31:A32"/>
    <mergeCell ref="B31:B32"/>
    <mergeCell ref="A56:A57"/>
    <mergeCell ref="B56:B57"/>
    <mergeCell ref="D32:F34"/>
  </mergeCells>
  <dataValidations disablePrompts="1" count="1">
    <dataValidation type="list" allowBlank="1" showInputMessage="1" showErrorMessage="1" sqref="A36:A47 A61:A72 A11:A22" xr:uid="{00000000-0002-0000-0900-000000000000}">
      <formula1>AJ$2:AJ$14</formula1>
    </dataValidation>
  </dataValidations>
  <pageMargins left="0.7" right="0.7" top="0.75" bottom="0.75" header="0.3" footer="0.3"/>
  <pageSetup scale="63" orientation="portrait" r:id="rId1"/>
  <rowBreaks count="3" manualBreakCount="3">
    <brk id="30" max="7" man="1"/>
    <brk id="55" max="7" man="1"/>
    <brk id="80" max="7"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900-000003000000}">
          <x14:formula1>
            <xm:f>'Drop Down Lists'!AK$2:AK$14</xm:f>
          </x14:formula1>
          <xm:sqref>A86:A97</xm:sqref>
        </x14:dataValidation>
        <x14:dataValidation type="list" allowBlank="1" showInputMessage="1" showErrorMessage="1" xr:uid="{00000000-0002-0000-0900-000004000000}">
          <x14:formula1>
            <xm:f>'Drop Down Lists'!AK$2:AK$14</xm:f>
          </x14:formula1>
          <xm:sqref>D11:D22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CF59"/>
  <sheetViews>
    <sheetView showGridLines="0" zoomScaleNormal="100" zoomScaleSheetLayoutView="100" workbookViewId="0"/>
  </sheetViews>
  <sheetFormatPr defaultColWidth="8.85546875" defaultRowHeight="15"/>
  <cols>
    <col min="1" max="1" width="36.42578125" customWidth="1"/>
    <col min="2" max="2" width="19.85546875" bestFit="1" customWidth="1"/>
    <col min="3" max="3" width="6.28515625" customWidth="1"/>
    <col min="4" max="4" width="7.42578125" customWidth="1"/>
    <col min="5" max="5" width="15.28515625" customWidth="1"/>
    <col min="6" max="6" width="13.42578125" customWidth="1"/>
    <col min="7" max="7" width="15.28515625" customWidth="1"/>
    <col min="8" max="8" width="19.85546875" customWidth="1"/>
    <col min="9" max="9" width="13.140625" customWidth="1"/>
    <col min="10" max="10" width="6.28515625" customWidth="1"/>
    <col min="11" max="11" width="23.42578125" customWidth="1"/>
    <col min="12" max="12" width="12.85546875" customWidth="1"/>
    <col min="13" max="13" width="12.7109375" customWidth="1"/>
    <col min="14" max="14" width="13.28515625" customWidth="1"/>
    <col min="15" max="15" width="12.28515625" customWidth="1"/>
    <col min="16" max="16" width="13.140625" customWidth="1"/>
    <col min="17" max="17" width="13.28515625" customWidth="1"/>
    <col min="18" max="18" width="16.28515625" customWidth="1"/>
    <col min="19" max="19" width="6" customWidth="1"/>
    <col min="20" max="20" width="5.85546875" customWidth="1"/>
    <col min="21" max="21" width="23.42578125" customWidth="1"/>
    <col min="22" max="22" width="12.85546875" customWidth="1"/>
    <col min="23" max="23" width="12.7109375" customWidth="1"/>
    <col min="24" max="24" width="13.28515625" customWidth="1"/>
    <col min="25" max="25" width="12.28515625" customWidth="1"/>
    <col min="26" max="26" width="13.140625" customWidth="1"/>
    <col min="27" max="27" width="13.28515625" customWidth="1"/>
    <col min="28" max="28" width="16.28515625" customWidth="1"/>
    <col min="29" max="29" width="6" customWidth="1"/>
    <col min="30" max="30" width="5.85546875" customWidth="1"/>
    <col min="31" max="31" width="23.42578125" customWidth="1"/>
    <col min="32" max="32" width="12.85546875" customWidth="1"/>
    <col min="33" max="33" width="12.7109375" customWidth="1"/>
    <col min="34" max="34" width="13.28515625" customWidth="1"/>
    <col min="35" max="35" width="12.28515625" customWidth="1"/>
    <col min="36" max="36" width="13.140625" customWidth="1"/>
    <col min="37" max="37" width="13.28515625" customWidth="1"/>
    <col min="38" max="38" width="16.28515625" customWidth="1"/>
    <col min="39" max="39" width="6" customWidth="1"/>
    <col min="40" max="40" width="5.85546875" customWidth="1"/>
    <col min="41" max="41" width="20.140625" customWidth="1"/>
    <col min="42" max="42" width="12.42578125" customWidth="1"/>
    <col min="43" max="43" width="20.85546875" customWidth="1"/>
    <col min="44" max="44" width="18.7109375" customWidth="1"/>
    <col min="45" max="45" width="17.42578125" customWidth="1"/>
    <col min="46" max="46" width="10.140625" customWidth="1"/>
    <col min="47" max="47" width="11" customWidth="1"/>
    <col min="48" max="48" width="7.28515625" customWidth="1"/>
    <col min="49" max="49" width="7.42578125" customWidth="1"/>
    <col min="50" max="50" width="4.85546875" customWidth="1"/>
    <col min="51" max="51" width="9.85546875" customWidth="1"/>
    <col min="52" max="52" width="20.140625" customWidth="1"/>
    <col min="53" max="53" width="12.42578125" customWidth="1"/>
    <col min="54" max="54" width="20.85546875" customWidth="1"/>
    <col min="55" max="55" width="18.7109375" customWidth="1"/>
    <col min="56" max="56" width="17.42578125" customWidth="1"/>
    <col min="57" max="57" width="10.140625" customWidth="1"/>
    <col min="58" max="58" width="7.28515625" customWidth="1"/>
    <col min="59" max="59" width="7.42578125" customWidth="1"/>
    <col min="60" max="60" width="4.85546875" customWidth="1"/>
    <col min="61" max="61" width="23.140625" customWidth="1"/>
    <col min="62" max="62" width="12.42578125" customWidth="1"/>
    <col min="63" max="63" width="20.85546875" customWidth="1"/>
    <col min="64" max="64" width="18.7109375" customWidth="1"/>
    <col min="65" max="65" width="17.42578125" customWidth="1"/>
    <col min="66" max="66" width="10.140625" customWidth="1"/>
    <col min="67" max="67" width="11" customWidth="1"/>
    <col min="68" max="68" width="7.28515625" customWidth="1"/>
    <col min="69" max="69" width="7.42578125" customWidth="1"/>
    <col min="70" max="70" width="4.85546875" customWidth="1"/>
    <col min="71" max="71" width="7.7109375" customWidth="1"/>
    <col min="72" max="72" width="8.140625" customWidth="1"/>
    <col min="73" max="73" width="7" customWidth="1"/>
    <col min="74" max="74" width="10.28515625" customWidth="1"/>
    <col min="75" max="75" width="10" customWidth="1"/>
    <col min="76" max="76" width="13.42578125" customWidth="1"/>
    <col min="77" max="77" width="9.42578125" customWidth="1"/>
    <col min="78" max="78" width="12.42578125" customWidth="1"/>
    <col min="79" max="79" width="11.140625" customWidth="1"/>
    <col min="80" max="80" width="12.42578125" customWidth="1"/>
    <col min="81" max="81" width="11.85546875" customWidth="1"/>
    <col min="82" max="82" width="7.85546875" customWidth="1"/>
    <col min="83" max="83" width="2" customWidth="1"/>
    <col min="84" max="84" width="8.28515625" customWidth="1"/>
    <col min="85" max="85" width="8.7109375" customWidth="1"/>
    <col min="86" max="86" width="10.42578125" customWidth="1"/>
    <col min="87" max="87" width="2.140625" customWidth="1"/>
    <col min="88" max="88" width="8.42578125" customWidth="1"/>
    <col min="89" max="90" width="11.42578125" customWidth="1"/>
    <col min="91" max="91" width="1.85546875" customWidth="1"/>
    <col min="92" max="92" width="7.140625" customWidth="1"/>
    <col min="93" max="93" width="9.42578125" customWidth="1"/>
    <col min="94" max="95" width="8.28515625" customWidth="1"/>
    <col min="96" max="98" width="8.42578125" customWidth="1"/>
    <col min="99" max="99" width="9.28515625" customWidth="1"/>
    <col min="100" max="100" width="5" customWidth="1"/>
    <col min="106" max="106" width="11.28515625" customWidth="1"/>
  </cols>
  <sheetData>
    <row r="1" spans="1:14" ht="21">
      <c r="A1" s="109" t="s">
        <v>164</v>
      </c>
      <c r="B1" s="109"/>
      <c r="C1" s="109"/>
      <c r="D1" s="109"/>
      <c r="E1" s="109"/>
      <c r="F1" s="109"/>
      <c r="G1" s="46"/>
      <c r="H1" s="46"/>
      <c r="I1" s="13"/>
      <c r="J1" s="1"/>
      <c r="K1" s="1"/>
      <c r="L1" s="1"/>
      <c r="M1" s="1"/>
      <c r="N1" s="1"/>
    </row>
    <row r="2" spans="1:14" ht="15.75" customHeight="1">
      <c r="A2" s="2"/>
      <c r="B2" s="2"/>
      <c r="C2" s="2"/>
      <c r="D2" s="2"/>
      <c r="E2" s="2"/>
      <c r="F2" s="2"/>
      <c r="G2" s="2"/>
      <c r="H2" s="2"/>
      <c r="I2" s="1"/>
      <c r="J2" s="1"/>
      <c r="K2" s="1"/>
      <c r="L2" s="1"/>
      <c r="M2" s="1"/>
      <c r="N2" s="1"/>
    </row>
    <row r="3" spans="1:14">
      <c r="A3" s="136" t="s">
        <v>180</v>
      </c>
      <c r="B3" s="132"/>
      <c r="C3" s="2" t="str">
        <f>IF(Instructions!$B$16="IP","sq ft","sq m")</f>
        <v>sq m</v>
      </c>
      <c r="D3" s="38"/>
      <c r="E3" s="168" t="s">
        <v>184</v>
      </c>
      <c r="F3" s="137"/>
      <c r="G3" s="1"/>
      <c r="H3" s="1"/>
      <c r="I3" s="1"/>
      <c r="J3" s="1"/>
      <c r="K3" s="1"/>
      <c r="L3" s="1"/>
    </row>
    <row r="4" spans="1:14">
      <c r="A4" s="167" t="s">
        <v>186</v>
      </c>
      <c r="B4" s="132"/>
      <c r="C4" s="2" t="str">
        <f>IF(Instructions!$B$16="IP","sq ft","sq m")</f>
        <v>sq m</v>
      </c>
      <c r="D4" s="157"/>
      <c r="E4" s="168" t="s">
        <v>184</v>
      </c>
      <c r="F4" s="132"/>
      <c r="G4" s="1"/>
      <c r="H4" s="1"/>
      <c r="I4" s="1"/>
      <c r="J4" s="1"/>
      <c r="K4" s="1"/>
      <c r="L4" s="1"/>
    </row>
    <row r="5" spans="1:14">
      <c r="A5" s="108" t="s">
        <v>181</v>
      </c>
      <c r="B5" s="132"/>
      <c r="C5" s="2" t="str">
        <f>IF(Instructions!$B$16="IP","sq ft","sq m")</f>
        <v>sq m</v>
      </c>
      <c r="D5" s="38"/>
      <c r="E5" s="168" t="s">
        <v>184</v>
      </c>
      <c r="F5" s="137"/>
      <c r="G5" s="1"/>
      <c r="H5" s="1"/>
      <c r="I5" s="1"/>
      <c r="J5" s="1"/>
      <c r="K5" s="1"/>
      <c r="L5" s="1"/>
    </row>
    <row r="6" spans="1:14">
      <c r="A6" s="130" t="s">
        <v>520</v>
      </c>
      <c r="B6" s="558"/>
      <c r="I6" s="1"/>
      <c r="J6" s="1"/>
      <c r="K6" s="1"/>
      <c r="L6" s="1"/>
    </row>
    <row r="7" spans="1:14">
      <c r="A7" s="108" t="s">
        <v>185</v>
      </c>
      <c r="B7" s="818"/>
      <c r="C7" s="819"/>
      <c r="D7" s="819"/>
      <c r="E7" s="819"/>
      <c r="F7" s="820"/>
      <c r="G7" s="1"/>
      <c r="H7" s="1"/>
      <c r="I7" s="1"/>
      <c r="J7" s="1"/>
      <c r="K7" s="1"/>
      <c r="L7" s="1"/>
    </row>
    <row r="8" spans="1:14" s="204" customFormat="1">
      <c r="A8" s="130" t="s">
        <v>590</v>
      </c>
      <c r="B8" s="818"/>
      <c r="C8" s="819"/>
      <c r="D8" s="819"/>
      <c r="E8" s="819"/>
      <c r="F8" s="820"/>
      <c r="I8" s="181"/>
      <c r="J8" s="181"/>
      <c r="K8" s="181"/>
      <c r="L8" s="181"/>
    </row>
    <row r="9" spans="1:14" s="204" customFormat="1">
      <c r="A9" s="130" t="s">
        <v>645</v>
      </c>
      <c r="B9" s="818"/>
      <c r="C9" s="819"/>
      <c r="D9" s="819"/>
      <c r="E9" s="819"/>
      <c r="F9" s="820"/>
      <c r="I9" s="181"/>
      <c r="J9" s="181"/>
      <c r="K9" s="181"/>
      <c r="L9" s="181"/>
    </row>
    <row r="10" spans="1:14" s="204" customFormat="1">
      <c r="A10" s="130" t="s">
        <v>621</v>
      </c>
      <c r="B10" s="818"/>
      <c r="C10" s="819"/>
      <c r="D10" s="819"/>
      <c r="E10" s="819"/>
      <c r="F10" s="820"/>
      <c r="I10" s="181"/>
      <c r="J10" s="181"/>
      <c r="K10" s="181"/>
      <c r="L10" s="181"/>
    </row>
    <row r="11" spans="1:14">
      <c r="A11" s="199" t="s">
        <v>216</v>
      </c>
      <c r="B11" s="30"/>
      <c r="I11" s="1"/>
      <c r="J11" s="1"/>
      <c r="K11" s="1"/>
      <c r="L11" s="1"/>
    </row>
    <row r="12" spans="1:14">
      <c r="A12" s="138"/>
      <c r="B12" s="139"/>
      <c r="C12" s="30"/>
      <c r="D12" s="140"/>
      <c r="E12" s="138" t="s">
        <v>240</v>
      </c>
      <c r="F12" s="533"/>
      <c r="G12" s="1"/>
      <c r="H12" s="1"/>
      <c r="I12" s="1"/>
      <c r="J12" s="1"/>
      <c r="K12" s="1"/>
      <c r="L12" s="1"/>
    </row>
    <row r="13" spans="1:14">
      <c r="E13" s="108" t="str">
        <f>"Above grade wall common area with other conditioned buildings "&amp;IF(Instructions!B16="IP","(ft2)","m2")</f>
        <v>Above grade wall common area with other conditioned buildings m2</v>
      </c>
      <c r="F13" s="132"/>
      <c r="G13" s="1"/>
      <c r="H13" s="1"/>
      <c r="I13" s="1"/>
      <c r="J13" s="1"/>
      <c r="K13" s="1"/>
      <c r="L13" s="1"/>
    </row>
    <row r="14" spans="1:14" ht="15.75" customHeight="1">
      <c r="B14" s="16"/>
      <c r="C14" s="16"/>
      <c r="D14" s="16"/>
      <c r="E14" s="16"/>
      <c r="F14" s="16"/>
      <c r="G14" s="16"/>
      <c r="H14" s="16"/>
      <c r="I14" s="1"/>
      <c r="J14" s="1"/>
      <c r="K14" s="1"/>
      <c r="L14" s="1"/>
      <c r="M14" s="1"/>
      <c r="N14" s="1"/>
    </row>
    <row r="15" spans="1:14">
      <c r="A15" s="17" t="s">
        <v>241</v>
      </c>
      <c r="B15" s="132"/>
      <c r="C15" s="39"/>
      <c r="D15" s="39"/>
      <c r="E15" s="39"/>
      <c r="F15" s="141"/>
      <c r="G15" s="1"/>
      <c r="H15" s="1"/>
      <c r="I15" s="1"/>
      <c r="J15" s="1"/>
      <c r="K15" s="1"/>
      <c r="L15" s="1"/>
    </row>
    <row r="16" spans="1:14" ht="17.25" customHeight="1">
      <c r="A16" s="16"/>
      <c r="B16" s="16"/>
      <c r="C16" s="16"/>
      <c r="D16" s="16"/>
      <c r="E16" s="16"/>
      <c r="F16" s="16"/>
      <c r="G16" s="16"/>
      <c r="H16" s="16"/>
      <c r="I16" s="1"/>
      <c r="J16" s="1"/>
      <c r="K16" s="1"/>
      <c r="L16" s="1"/>
      <c r="M16" s="1"/>
      <c r="N16" s="1"/>
    </row>
    <row r="17" spans="1:14">
      <c r="A17" s="95" t="s">
        <v>42</v>
      </c>
      <c r="B17" s="39"/>
      <c r="C17" s="39"/>
      <c r="D17" s="39"/>
      <c r="E17" s="39"/>
      <c r="F17" s="39"/>
      <c r="G17" s="39"/>
      <c r="H17" s="38"/>
      <c r="I17" s="1"/>
      <c r="J17" s="1"/>
      <c r="K17" s="1"/>
      <c r="L17" s="1"/>
      <c r="M17" s="1"/>
      <c r="N17" s="1"/>
    </row>
    <row r="18" spans="1:14" ht="17.25" customHeight="1">
      <c r="A18" s="19" t="s">
        <v>242</v>
      </c>
      <c r="B18" s="43" t="s">
        <v>243</v>
      </c>
      <c r="C18" s="44"/>
      <c r="D18" s="44"/>
      <c r="E18" s="43" t="s">
        <v>244</v>
      </c>
      <c r="F18" s="45"/>
      <c r="G18" s="1"/>
      <c r="H18" s="1"/>
      <c r="I18" s="1"/>
      <c r="J18" s="1"/>
      <c r="K18" s="1"/>
      <c r="L18" s="1"/>
    </row>
    <row r="19" spans="1:14">
      <c r="A19" s="123"/>
      <c r="B19" s="134"/>
      <c r="C19" s="135"/>
      <c r="D19" s="133"/>
      <c r="E19" s="134"/>
      <c r="F19" s="133"/>
      <c r="G19" s="1"/>
      <c r="H19" s="1"/>
      <c r="I19" s="1"/>
      <c r="J19" s="1"/>
      <c r="K19" s="1"/>
      <c r="L19" s="1"/>
    </row>
    <row r="20" spans="1:14" ht="15.75" customHeight="1">
      <c r="A20" s="123"/>
      <c r="B20" s="134"/>
      <c r="C20" s="135"/>
      <c r="D20" s="133"/>
      <c r="E20" s="134"/>
      <c r="F20" s="133"/>
      <c r="G20" s="1"/>
      <c r="H20" s="1"/>
      <c r="I20" s="1"/>
      <c r="J20" s="1"/>
      <c r="K20" s="1"/>
      <c r="L20" s="1"/>
    </row>
    <row r="21" spans="1:14" ht="15.75" customHeight="1">
      <c r="A21" s="123"/>
      <c r="B21" s="134"/>
      <c r="C21" s="135"/>
      <c r="D21" s="133"/>
      <c r="E21" s="134"/>
      <c r="F21" s="133"/>
      <c r="G21" s="1"/>
      <c r="H21" s="1"/>
      <c r="I21" s="1"/>
      <c r="J21" s="1"/>
      <c r="K21" s="1"/>
      <c r="L21" s="1"/>
    </row>
    <row r="22" spans="1:14" ht="15" customHeight="1">
      <c r="A22" s="123"/>
      <c r="B22" s="134"/>
      <c r="C22" s="135"/>
      <c r="D22" s="133"/>
      <c r="E22" s="134"/>
      <c r="F22" s="133"/>
      <c r="G22" s="1"/>
      <c r="H22" s="1"/>
      <c r="I22" s="1"/>
      <c r="J22" s="1"/>
      <c r="K22" s="1"/>
      <c r="L22" s="1"/>
    </row>
    <row r="23" spans="1:14">
      <c r="A23" s="123"/>
      <c r="B23" s="134"/>
      <c r="C23" s="135"/>
      <c r="D23" s="133"/>
      <c r="E23" s="134"/>
      <c r="F23" s="133"/>
      <c r="G23" s="1"/>
      <c r="H23" s="1"/>
      <c r="I23" s="1"/>
      <c r="J23" s="1"/>
      <c r="K23" s="1"/>
      <c r="L23" s="1"/>
    </row>
    <row r="24" spans="1:14" ht="15" customHeight="1">
      <c r="A24" s="123"/>
      <c r="B24" s="134"/>
      <c r="C24" s="135"/>
      <c r="D24" s="133"/>
      <c r="E24" s="134"/>
      <c r="F24" s="133"/>
      <c r="G24" s="1"/>
      <c r="H24" s="1"/>
      <c r="I24" s="1"/>
      <c r="J24" s="1"/>
      <c r="K24" s="1"/>
      <c r="L24" s="1"/>
    </row>
    <row r="25" spans="1:14" s="204" customFormat="1" ht="15" customHeight="1">
      <c r="A25" s="173"/>
      <c r="B25" s="230"/>
      <c r="C25" s="231"/>
      <c r="D25" s="232"/>
      <c r="E25" s="134"/>
      <c r="F25" s="133"/>
      <c r="G25" s="181"/>
      <c r="H25" s="181"/>
      <c r="I25" s="181"/>
      <c r="J25" s="181"/>
      <c r="K25" s="181"/>
      <c r="L25" s="181"/>
    </row>
    <row r="26" spans="1:14">
      <c r="A26" s="42" t="s">
        <v>646</v>
      </c>
      <c r="B26" s="822" t="s">
        <v>647</v>
      </c>
      <c r="C26" s="822"/>
      <c r="D26" s="822"/>
      <c r="E26" s="177" t="s">
        <v>245</v>
      </c>
      <c r="F26" s="166"/>
      <c r="H26" s="1"/>
      <c r="I26" s="1"/>
      <c r="J26" s="1"/>
      <c r="K26" s="1"/>
      <c r="L26" s="1"/>
      <c r="M26" s="1"/>
    </row>
    <row r="27" spans="1:14" ht="15.75" customHeight="1">
      <c r="A27" s="123"/>
      <c r="B27" s="821"/>
      <c r="C27" s="821"/>
      <c r="D27" s="821"/>
      <c r="E27" s="165"/>
      <c r="F27" s="164"/>
      <c r="H27" s="1"/>
      <c r="I27" s="1"/>
      <c r="J27" s="1"/>
      <c r="K27" s="1"/>
      <c r="L27" s="1"/>
      <c r="M27" s="1"/>
    </row>
    <row r="28" spans="1:14" ht="15" customHeight="1">
      <c r="A28" s="123"/>
      <c r="B28" s="821"/>
      <c r="C28" s="821"/>
      <c r="D28" s="821"/>
      <c r="E28" s="165"/>
      <c r="F28" s="164"/>
      <c r="H28" s="1"/>
      <c r="I28" s="1"/>
      <c r="J28" s="1"/>
      <c r="K28" s="1"/>
      <c r="L28" s="1"/>
      <c r="M28" s="1"/>
    </row>
    <row r="29" spans="1:14">
      <c r="A29" s="123"/>
      <c r="B29" s="821"/>
      <c r="C29" s="821"/>
      <c r="D29" s="821"/>
      <c r="E29" s="165"/>
      <c r="F29" s="164"/>
      <c r="H29" s="1"/>
      <c r="I29" s="1"/>
      <c r="J29" s="1"/>
      <c r="K29" s="1"/>
      <c r="L29" s="1"/>
      <c r="M29" s="1"/>
    </row>
    <row r="30" spans="1:14" ht="14.25" customHeight="1">
      <c r="A30" s="123"/>
      <c r="B30" s="821"/>
      <c r="C30" s="821"/>
      <c r="D30" s="821"/>
      <c r="E30" s="165"/>
      <c r="F30" s="164"/>
      <c r="H30" s="1"/>
      <c r="I30" s="1"/>
      <c r="J30" s="1"/>
      <c r="K30" s="1"/>
      <c r="L30" s="1"/>
      <c r="M30" s="1"/>
    </row>
    <row r="31" spans="1:14" ht="15.75" customHeight="1">
      <c r="A31" s="123"/>
      <c r="B31" s="821"/>
      <c r="C31" s="821"/>
      <c r="D31" s="821"/>
      <c r="E31" s="225"/>
      <c r="F31" s="133"/>
      <c r="G31" s="163"/>
      <c r="H31" s="1"/>
      <c r="I31" s="1"/>
      <c r="J31" s="1"/>
      <c r="K31" s="1"/>
      <c r="L31" s="1"/>
      <c r="M31" s="1"/>
    </row>
    <row r="32" spans="1:14" s="204" customFormat="1" ht="15.75" customHeight="1">
      <c r="A32" s="173"/>
      <c r="B32" s="821"/>
      <c r="C32" s="821"/>
      <c r="D32" s="821"/>
      <c r="E32" s="134"/>
      <c r="F32" s="133"/>
      <c r="G32" s="163"/>
      <c r="H32" s="181"/>
      <c r="I32" s="181"/>
      <c r="J32" s="181"/>
      <c r="K32" s="181"/>
      <c r="L32" s="181"/>
      <c r="M32" s="181"/>
    </row>
    <row r="33" spans="1:84" s="204" customFormat="1" ht="15" customHeight="1">
      <c r="A33" s="463" t="s">
        <v>548</v>
      </c>
      <c r="B33" s="181"/>
      <c r="C33" s="181"/>
      <c r="D33" s="182"/>
      <c r="E33" s="182"/>
      <c r="F33" s="182"/>
      <c r="G33" s="182"/>
      <c r="H33" s="182"/>
      <c r="I33" s="181"/>
      <c r="J33" s="181"/>
      <c r="K33" s="181"/>
      <c r="L33" s="181"/>
      <c r="M33" s="181"/>
      <c r="N33" s="181"/>
    </row>
    <row r="34" spans="1:84" s="204" customFormat="1" ht="15" customHeight="1">
      <c r="A34" s="463" t="s">
        <v>623</v>
      </c>
      <c r="B34" s="181"/>
      <c r="C34" s="181"/>
      <c r="D34" s="182"/>
      <c r="E34" s="182"/>
      <c r="F34" s="182"/>
      <c r="G34" s="182"/>
      <c r="H34" s="182"/>
      <c r="I34" s="181"/>
      <c r="J34" s="181"/>
      <c r="K34" s="181"/>
      <c r="L34" s="181"/>
      <c r="M34" s="181"/>
      <c r="N34" s="181"/>
    </row>
    <row r="35" spans="1:84" s="204" customFormat="1" ht="15" customHeight="1">
      <c r="A35" s="463" t="s">
        <v>622</v>
      </c>
      <c r="B35" s="181"/>
      <c r="C35" s="181"/>
      <c r="D35" s="182"/>
      <c r="E35" s="182"/>
      <c r="F35" s="182"/>
      <c r="G35" s="182"/>
      <c r="H35" s="182"/>
      <c r="I35" s="181"/>
      <c r="J35" s="181"/>
      <c r="K35" s="181"/>
      <c r="L35" s="181"/>
      <c r="M35" s="181"/>
      <c r="N35" s="181"/>
    </row>
    <row r="36" spans="1:84" ht="14.25" customHeight="1">
      <c r="A36" s="793" t="s">
        <v>553</v>
      </c>
      <c r="B36" s="793"/>
      <c r="C36" s="793"/>
      <c r="D36" s="793"/>
      <c r="E36" s="793"/>
      <c r="F36" s="793"/>
      <c r="G36" s="325"/>
      <c r="H36" s="2"/>
      <c r="I36" s="1"/>
      <c r="J36" s="1"/>
      <c r="K36" s="1"/>
      <c r="L36" s="1"/>
      <c r="M36" s="1"/>
      <c r="N36" s="1"/>
    </row>
    <row r="37" spans="1:84" ht="31.5" customHeight="1">
      <c r="A37" s="793"/>
      <c r="B37" s="793"/>
      <c r="C37" s="793"/>
      <c r="D37" s="793"/>
      <c r="E37" s="793"/>
      <c r="F37" s="793"/>
      <c r="G37" s="325"/>
      <c r="H37" s="2"/>
      <c r="I37" s="1"/>
      <c r="J37" s="1"/>
      <c r="K37" s="1"/>
      <c r="L37" s="1"/>
      <c r="M37" s="1"/>
      <c r="N37" s="1"/>
    </row>
    <row r="38" spans="1:84" ht="34.5" customHeight="1">
      <c r="A38" s="793" t="s">
        <v>565</v>
      </c>
      <c r="B38" s="793"/>
      <c r="C38" s="793"/>
      <c r="D38" s="793"/>
      <c r="E38" s="793"/>
      <c r="F38" s="793"/>
      <c r="G38" s="30"/>
      <c r="H38" s="2"/>
      <c r="I38" s="1"/>
      <c r="K38" s="1"/>
      <c r="L38" s="1"/>
      <c r="M38" s="1"/>
      <c r="O38" s="2"/>
      <c r="P38" s="2"/>
      <c r="Q38" s="2"/>
      <c r="R38" s="2"/>
      <c r="S38" s="1"/>
      <c r="U38" s="1"/>
      <c r="V38" s="2"/>
      <c r="W38" s="5"/>
      <c r="X38" s="5"/>
      <c r="Y38" s="6"/>
      <c r="Z38" s="2"/>
      <c r="AA38" s="1"/>
      <c r="AB38" s="1"/>
      <c r="AC38" s="1"/>
      <c r="AF38" s="1"/>
      <c r="AG38" s="2"/>
      <c r="AH38" s="5"/>
      <c r="AI38" s="5"/>
      <c r="AJ38" s="6"/>
      <c r="AK38" s="2"/>
      <c r="AL38" s="1"/>
      <c r="AM38" s="1"/>
      <c r="AO38" s="1"/>
      <c r="AP38" s="2"/>
      <c r="AQ38" s="5"/>
      <c r="AR38" s="5"/>
      <c r="AS38" s="6"/>
      <c r="AT38" s="2"/>
      <c r="AU38" s="1"/>
      <c r="AV38" s="1"/>
      <c r="AW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ht="21">
      <c r="A39" s="2"/>
      <c r="B39" s="2"/>
      <c r="C39" s="2"/>
      <c r="D39" s="30"/>
      <c r="E39" s="30"/>
      <c r="F39" s="41"/>
      <c r="G39" s="41"/>
      <c r="H39" s="8"/>
      <c r="I39" s="8"/>
      <c r="J39" s="1"/>
      <c r="K39" s="1"/>
      <c r="L39" s="1"/>
      <c r="M39" s="1"/>
      <c r="N39" s="2"/>
      <c r="O39" s="23"/>
      <c r="P39" s="23"/>
      <c r="Q39" s="23"/>
      <c r="R39" s="23"/>
      <c r="U39" s="1"/>
      <c r="V39" s="1"/>
      <c r="W39" s="1"/>
      <c r="X39" s="2"/>
      <c r="Y39" s="23"/>
      <c r="Z39" s="23"/>
      <c r="AA39" s="23"/>
      <c r="AB39" s="23"/>
      <c r="AE39" s="1"/>
      <c r="AF39" s="1"/>
      <c r="AG39" s="1"/>
      <c r="AH39" s="2"/>
      <c r="AI39" s="23"/>
      <c r="AJ39" s="23"/>
      <c r="AK39" s="23"/>
      <c r="AL39" s="23"/>
      <c r="BV39" s="1"/>
      <c r="BW39" s="1"/>
      <c r="BX39" s="1"/>
      <c r="BY39" s="1"/>
      <c r="BZ39" s="1"/>
      <c r="CA39" s="1"/>
      <c r="CB39" s="1"/>
      <c r="CC39" s="1"/>
      <c r="CD39" s="1"/>
      <c r="CE39" s="1"/>
    </row>
    <row r="40" spans="1:84" ht="21" customHeight="1">
      <c r="A40" s="1"/>
      <c r="B40" s="1"/>
      <c r="C40" s="1"/>
      <c r="D40" s="30"/>
      <c r="E40" s="30"/>
      <c r="F40" s="30"/>
      <c r="G40" s="30"/>
      <c r="H40" s="1"/>
      <c r="I40" s="1"/>
      <c r="J40" s="1"/>
      <c r="K40" s="1"/>
      <c r="L40" s="1"/>
      <c r="M40" s="1"/>
      <c r="N40" s="2"/>
      <c r="O40" s="2"/>
      <c r="P40" s="2"/>
      <c r="Q40" s="2"/>
      <c r="R40" s="2"/>
      <c r="U40" s="1"/>
      <c r="V40" s="1"/>
      <c r="W40" s="1"/>
      <c r="X40" s="2"/>
      <c r="Y40" s="2"/>
      <c r="Z40" s="2"/>
      <c r="AA40" s="2"/>
      <c r="AB40" s="2"/>
      <c r="AE40" s="1"/>
      <c r="AF40" s="1"/>
      <c r="AG40" s="1"/>
      <c r="AH40" s="2"/>
      <c r="AI40" s="2"/>
      <c r="AJ40" s="2"/>
      <c r="AK40" s="2"/>
      <c r="AL40" s="2"/>
    </row>
    <row r="41" spans="1:84">
      <c r="A41" s="1"/>
      <c r="B41" s="1"/>
      <c r="C41" s="1"/>
      <c r="D41" s="37"/>
      <c r="E41" s="30"/>
      <c r="F41" s="30"/>
      <c r="G41" s="30"/>
      <c r="H41" s="1"/>
      <c r="I41" s="1"/>
      <c r="J41" s="1"/>
      <c r="K41" s="1"/>
      <c r="L41" s="1"/>
      <c r="M41" s="1"/>
      <c r="N41" s="2"/>
      <c r="O41" s="2"/>
      <c r="P41" s="2"/>
      <c r="Q41" s="2"/>
      <c r="R41" s="2"/>
      <c r="U41" s="1"/>
      <c r="V41" s="1"/>
      <c r="W41" s="1"/>
      <c r="X41" s="2"/>
      <c r="Y41" s="2"/>
      <c r="Z41" s="2"/>
      <c r="AA41" s="2"/>
      <c r="AB41" s="2"/>
      <c r="AE41" s="1"/>
      <c r="AF41" s="1"/>
      <c r="AG41" s="1"/>
      <c r="AH41" s="2"/>
      <c r="AI41" s="2"/>
      <c r="AJ41" s="2"/>
      <c r="AK41" s="2"/>
      <c r="AL41" s="2"/>
    </row>
    <row r="42" spans="1:84">
      <c r="A42" s="1"/>
      <c r="B42" s="1"/>
      <c r="C42" s="1"/>
      <c r="D42" s="1"/>
      <c r="E42" s="1"/>
      <c r="F42" s="1"/>
      <c r="G42" s="1"/>
      <c r="H42" s="1"/>
      <c r="I42" s="1"/>
      <c r="J42" s="1"/>
      <c r="K42" s="1"/>
      <c r="L42" s="1"/>
      <c r="M42" s="1"/>
      <c r="N42" s="2"/>
      <c r="O42" s="2"/>
      <c r="P42" s="2"/>
      <c r="Q42" s="2"/>
      <c r="R42" s="2"/>
      <c r="U42" s="1"/>
      <c r="V42" s="1"/>
      <c r="W42" s="1"/>
      <c r="X42" s="2"/>
      <c r="Y42" s="2"/>
      <c r="Z42" s="2"/>
      <c r="AA42" s="2"/>
      <c r="AB42" s="2"/>
      <c r="AE42" s="1"/>
      <c r="AF42" s="1"/>
      <c r="AG42" s="1"/>
      <c r="AH42" s="2"/>
      <c r="AI42" s="2"/>
      <c r="AJ42" s="2"/>
      <c r="AK42" s="2"/>
      <c r="AL42" s="2"/>
    </row>
    <row r="43" spans="1:84">
      <c r="A43" s="1"/>
      <c r="B43" s="1"/>
      <c r="C43" s="1"/>
      <c r="D43" s="1"/>
      <c r="E43" s="1"/>
      <c r="F43" s="1"/>
      <c r="G43" s="1"/>
      <c r="H43" s="1"/>
      <c r="I43" s="1"/>
      <c r="J43" s="1"/>
      <c r="K43" s="1"/>
      <c r="L43" s="1"/>
      <c r="M43" s="1"/>
      <c r="N43" s="2"/>
      <c r="O43" s="2"/>
      <c r="P43" s="2"/>
      <c r="Q43" s="2"/>
      <c r="R43" s="2"/>
      <c r="U43" s="1"/>
      <c r="V43" s="1"/>
      <c r="W43" s="1"/>
      <c r="X43" s="2"/>
      <c r="Y43" s="2"/>
      <c r="Z43" s="2"/>
      <c r="AA43" s="2"/>
      <c r="AB43" s="2"/>
      <c r="AE43" s="1"/>
      <c r="AF43" s="1"/>
      <c r="AG43" s="1"/>
      <c r="AH43" s="2"/>
      <c r="AI43" s="2"/>
      <c r="AJ43" s="2"/>
      <c r="AK43" s="2"/>
      <c r="AL43" s="2"/>
    </row>
    <row r="44" spans="1:84">
      <c r="A44" s="1"/>
      <c r="B44" s="1"/>
      <c r="C44" s="1"/>
      <c r="D44" s="1"/>
      <c r="E44" s="1"/>
      <c r="F44" s="1"/>
      <c r="G44" s="1"/>
      <c r="H44" s="1"/>
      <c r="I44" s="1"/>
      <c r="J44" s="1"/>
      <c r="K44" s="1"/>
      <c r="L44" s="1"/>
      <c r="M44" s="1"/>
      <c r="N44" s="2"/>
      <c r="O44" s="2"/>
      <c r="P44" s="2"/>
      <c r="Q44" s="2"/>
      <c r="R44" s="2"/>
      <c r="U44" s="1"/>
      <c r="V44" s="1"/>
      <c r="W44" s="1"/>
      <c r="X44" s="2"/>
      <c r="Y44" s="2"/>
      <c r="Z44" s="2"/>
      <c r="AA44" s="2"/>
      <c r="AB44" s="2"/>
      <c r="AE44" s="1"/>
      <c r="AF44" s="1"/>
      <c r="AG44" s="1"/>
      <c r="AH44" s="2"/>
      <c r="AI44" s="2"/>
      <c r="AJ44" s="2"/>
      <c r="AK44" s="2"/>
      <c r="AL44" s="2"/>
    </row>
    <row r="45" spans="1:84">
      <c r="A45" s="1"/>
      <c r="B45" s="1"/>
      <c r="C45" s="1"/>
      <c r="D45" s="1"/>
      <c r="E45" s="1"/>
      <c r="F45" s="1"/>
      <c r="G45" s="1"/>
      <c r="H45" s="1"/>
      <c r="I45" s="1"/>
      <c r="J45" s="1"/>
      <c r="K45" s="1"/>
      <c r="L45" s="1"/>
      <c r="M45" s="1"/>
      <c r="N45" s="1"/>
      <c r="O45" s="1"/>
      <c r="P45" s="1"/>
      <c r="Q45" s="1"/>
      <c r="R45" s="1"/>
      <c r="U45" s="1"/>
      <c r="V45" s="1"/>
      <c r="W45" s="1"/>
      <c r="X45" s="2"/>
      <c r="Y45" s="1"/>
      <c r="Z45" s="1"/>
      <c r="AA45" s="1"/>
      <c r="AB45" s="1"/>
      <c r="AE45" s="1"/>
      <c r="AF45" s="1"/>
      <c r="AG45" s="1"/>
      <c r="AH45" s="2"/>
      <c r="AI45" s="1"/>
      <c r="AJ45" s="1"/>
      <c r="AK45" s="1"/>
      <c r="AL45" s="1"/>
    </row>
    <row r="46" spans="1:84">
      <c r="A46" s="1"/>
      <c r="B46" s="1"/>
      <c r="C46" s="1"/>
      <c r="D46" s="1"/>
      <c r="E46" s="1"/>
      <c r="F46" s="1"/>
      <c r="G46" s="1"/>
      <c r="H46" s="1"/>
      <c r="I46" s="1"/>
      <c r="J46" s="1"/>
      <c r="K46" s="1"/>
      <c r="L46" s="1"/>
      <c r="M46" s="1"/>
      <c r="N46" s="1"/>
      <c r="O46" s="1"/>
      <c r="U46" s="1"/>
      <c r="V46" s="1"/>
      <c r="W46" s="1"/>
      <c r="X46" s="1"/>
      <c r="Y46" s="1"/>
      <c r="AE46" s="1"/>
      <c r="AF46" s="1"/>
      <c r="AG46" s="1"/>
      <c r="AH46" s="1"/>
      <c r="AI46" s="1"/>
    </row>
    <row r="47" spans="1:84">
      <c r="A47" s="1"/>
      <c r="B47" s="1"/>
      <c r="C47" s="1"/>
      <c r="D47" s="10"/>
      <c r="E47" s="1"/>
      <c r="F47" s="1"/>
      <c r="G47" s="1"/>
      <c r="H47" s="1"/>
      <c r="I47" s="1"/>
      <c r="J47" s="1"/>
      <c r="K47" s="1"/>
      <c r="L47" s="1"/>
      <c r="M47" s="1"/>
      <c r="N47" s="1"/>
      <c r="O47" s="1"/>
      <c r="P47" s="12"/>
      <c r="Q47" s="12"/>
      <c r="R47" s="12"/>
      <c r="U47" s="1"/>
      <c r="V47" s="1"/>
      <c r="W47" s="1"/>
      <c r="X47" s="1"/>
      <c r="Y47" s="1"/>
      <c r="Z47" s="12"/>
      <c r="AA47" s="12"/>
      <c r="AB47" s="12"/>
      <c r="AE47" s="1"/>
      <c r="AF47" s="1"/>
      <c r="AG47" s="1"/>
      <c r="AH47" s="1"/>
      <c r="AI47" s="1"/>
      <c r="AJ47" s="12"/>
      <c r="AK47" s="12"/>
      <c r="AL47" s="12"/>
    </row>
    <row r="48" spans="1:84">
      <c r="C48" s="1"/>
      <c r="D48" s="1"/>
      <c r="E48" s="1"/>
      <c r="J48" s="1"/>
      <c r="K48" s="1"/>
      <c r="L48" s="1"/>
      <c r="M48" s="1"/>
      <c r="N48" s="1"/>
      <c r="O48" s="1"/>
      <c r="P48" s="1"/>
      <c r="Q48" s="1"/>
      <c r="R48" s="1"/>
      <c r="U48" s="1"/>
      <c r="V48" s="1"/>
      <c r="W48" s="1"/>
      <c r="X48" s="1"/>
      <c r="Y48" s="1"/>
      <c r="Z48" s="1"/>
      <c r="AA48" s="1"/>
      <c r="AB48" s="1"/>
      <c r="AE48" s="1"/>
      <c r="AF48" s="1"/>
      <c r="AG48" s="1"/>
      <c r="AH48" s="1"/>
      <c r="AI48" s="1"/>
      <c r="AJ48" s="1"/>
      <c r="AK48" s="1"/>
      <c r="AL48" s="1"/>
    </row>
    <row r="49" spans="11:38">
      <c r="K49" s="1"/>
      <c r="L49" s="1"/>
      <c r="M49" s="1"/>
      <c r="N49" s="1"/>
      <c r="O49" s="1"/>
      <c r="P49" s="1"/>
      <c r="Q49" s="1"/>
      <c r="R49" s="1"/>
      <c r="U49" s="1"/>
      <c r="V49" s="1"/>
      <c r="W49" s="1"/>
      <c r="X49" s="1"/>
      <c r="Y49" s="1"/>
      <c r="Z49" s="1"/>
      <c r="AA49" s="1"/>
      <c r="AB49" s="1"/>
      <c r="AE49" s="1"/>
      <c r="AF49" s="1"/>
      <c r="AG49" s="1"/>
      <c r="AH49" s="1"/>
      <c r="AI49" s="1"/>
      <c r="AJ49" s="1"/>
      <c r="AK49" s="1"/>
      <c r="AL49" s="1"/>
    </row>
    <row r="50" spans="11:38">
      <c r="K50" s="1"/>
      <c r="L50" s="1"/>
      <c r="M50" s="1"/>
      <c r="N50" s="1"/>
      <c r="O50" s="1"/>
      <c r="P50" s="1"/>
      <c r="Q50" s="1"/>
      <c r="R50" s="1"/>
      <c r="U50" s="1"/>
      <c r="V50" s="1"/>
      <c r="W50" s="1"/>
      <c r="X50" s="1"/>
      <c r="Y50" s="1"/>
      <c r="Z50" s="1"/>
      <c r="AA50" s="1"/>
      <c r="AB50" s="1"/>
      <c r="AE50" s="1"/>
      <c r="AF50" s="1"/>
      <c r="AG50" s="1"/>
      <c r="AH50" s="1"/>
      <c r="AI50" s="1"/>
      <c r="AJ50" s="1"/>
      <c r="AK50" s="1"/>
      <c r="AL50" s="1"/>
    </row>
    <row r="51" spans="11:38">
      <c r="K51" s="1"/>
      <c r="L51" s="1"/>
      <c r="M51" s="1"/>
      <c r="Q51" s="1"/>
      <c r="R51" s="1"/>
      <c r="U51" s="1"/>
      <c r="V51" s="1"/>
      <c r="W51" s="1"/>
      <c r="X51" s="1"/>
      <c r="AA51" s="1"/>
      <c r="AB51" s="1"/>
      <c r="AE51" s="1"/>
      <c r="AF51" s="1"/>
      <c r="AG51" s="1"/>
      <c r="AH51" s="1"/>
      <c r="AK51" s="1"/>
      <c r="AL51" s="1"/>
    </row>
    <row r="52" spans="11:38">
      <c r="K52" s="1"/>
      <c r="L52" s="1"/>
      <c r="M52" s="1"/>
      <c r="P52" s="1"/>
      <c r="Q52" s="1"/>
      <c r="R52" s="1"/>
      <c r="U52" s="1"/>
      <c r="V52" s="1"/>
      <c r="W52" s="1"/>
      <c r="Z52" s="1"/>
      <c r="AA52" s="1"/>
      <c r="AB52" s="1"/>
      <c r="AE52" s="1"/>
      <c r="AF52" s="1"/>
      <c r="AG52" s="1"/>
      <c r="AJ52" s="1"/>
      <c r="AK52" s="1"/>
      <c r="AL52" s="1"/>
    </row>
    <row r="53" spans="11:38">
      <c r="K53" s="1"/>
      <c r="L53" s="1"/>
      <c r="M53" s="1"/>
      <c r="U53" s="1"/>
      <c r="V53" s="1"/>
      <c r="W53" s="1"/>
      <c r="AE53" s="1"/>
      <c r="AF53" s="1"/>
      <c r="AG53" s="1"/>
    </row>
    <row r="54" spans="11:38">
      <c r="K54" s="1"/>
      <c r="L54" s="1"/>
      <c r="M54" s="1"/>
      <c r="U54" s="1"/>
      <c r="V54" s="1"/>
      <c r="W54" s="1"/>
      <c r="AE54" s="1"/>
      <c r="AF54" s="1"/>
      <c r="AG54" s="1"/>
    </row>
    <row r="55" spans="11:38">
      <c r="K55" s="1"/>
      <c r="L55" s="1"/>
      <c r="M55" s="1"/>
      <c r="U55" s="1"/>
      <c r="V55" s="1"/>
      <c r="W55" s="1"/>
      <c r="AE55" s="1"/>
      <c r="AF55" s="1"/>
      <c r="AG55" s="1"/>
    </row>
    <row r="56" spans="11:38">
      <c r="K56" s="1"/>
      <c r="L56" s="1"/>
      <c r="M56" s="1"/>
      <c r="U56" s="1"/>
      <c r="V56" s="1"/>
      <c r="W56" s="1"/>
      <c r="AE56" s="1"/>
      <c r="AF56" s="1"/>
      <c r="AG56" s="1"/>
    </row>
    <row r="57" spans="11:38">
      <c r="K57" s="1"/>
      <c r="L57" s="1"/>
      <c r="M57" s="1"/>
      <c r="U57" s="1"/>
      <c r="V57" s="1"/>
      <c r="W57" s="1"/>
      <c r="AE57" s="1"/>
      <c r="AF57" s="1"/>
      <c r="AG57" s="1"/>
    </row>
    <row r="58" spans="11:38">
      <c r="K58" s="1"/>
      <c r="L58" s="1"/>
      <c r="M58" s="1"/>
      <c r="U58" s="1"/>
      <c r="V58" s="1"/>
      <c r="W58" s="1"/>
      <c r="AE58" s="1"/>
      <c r="AF58" s="1"/>
      <c r="AG58" s="1"/>
    </row>
    <row r="59" spans="11:38">
      <c r="K59" s="1"/>
      <c r="L59" s="1"/>
      <c r="U59" s="1"/>
      <c r="V59" s="1"/>
      <c r="W59" s="1"/>
      <c r="AE59" s="1"/>
      <c r="AF59" s="1"/>
      <c r="AG59" s="1"/>
    </row>
  </sheetData>
  <mergeCells count="13">
    <mergeCell ref="B7:F7"/>
    <mergeCell ref="B8:F8"/>
    <mergeCell ref="A38:F38"/>
    <mergeCell ref="A36:F37"/>
    <mergeCell ref="B32:D32"/>
    <mergeCell ref="B26:D26"/>
    <mergeCell ref="B30:D30"/>
    <mergeCell ref="B31:D31"/>
    <mergeCell ref="B29:D29"/>
    <mergeCell ref="B28:D28"/>
    <mergeCell ref="B27:D27"/>
    <mergeCell ref="B9:F9"/>
    <mergeCell ref="B10:F10"/>
  </mergeCells>
  <hyperlinks>
    <hyperlink ref="R46:R47" location="'ASHRAE Level I'!AI1" display="NEXT PAGE" xr:uid="{00000000-0004-0000-0A00-000000000000}"/>
    <hyperlink ref="AB46:AB47" location="'ASHRAE Level I'!AI1" display="NEXT PAGE" xr:uid="{00000000-0004-0000-0A00-000001000000}"/>
    <hyperlink ref="AL46:AL47" location="'ASHRAE Level I'!AI1" display="NEXT PAGE" xr:uid="{00000000-0004-0000-0A00-000002000000}"/>
  </hyperlinks>
  <pageMargins left="0.7" right="0.7" top="0.75" bottom="0.75" header="0.3" footer="0.3"/>
  <pageSetup scale="8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0</xdr:col>
                    <xdr:colOff>28575</xdr:colOff>
                    <xdr:row>18</xdr:row>
                    <xdr:rowOff>123825</xdr:rowOff>
                  </from>
                  <to>
                    <xdr:col>0</xdr:col>
                    <xdr:colOff>2095500</xdr:colOff>
                    <xdr:row>20</xdr:row>
                    <xdr:rowOff>38100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0</xdr:col>
                    <xdr:colOff>28575</xdr:colOff>
                    <xdr:row>17</xdr:row>
                    <xdr:rowOff>200025</xdr:rowOff>
                  </from>
                  <to>
                    <xdr:col>0</xdr:col>
                    <xdr:colOff>2085975</xdr:colOff>
                    <xdr:row>19</xdr:row>
                    <xdr:rowOff>28575</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0</xdr:col>
                    <xdr:colOff>38100</xdr:colOff>
                    <xdr:row>20</xdr:row>
                    <xdr:rowOff>0</xdr:rowOff>
                  </from>
                  <to>
                    <xdr:col>0</xdr:col>
                    <xdr:colOff>2047875</xdr:colOff>
                    <xdr:row>21</xdr:row>
                    <xdr:rowOff>28575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0</xdr:col>
                    <xdr:colOff>38100</xdr:colOff>
                    <xdr:row>21</xdr:row>
                    <xdr:rowOff>0</xdr:rowOff>
                  </from>
                  <to>
                    <xdr:col>0</xdr:col>
                    <xdr:colOff>2095500</xdr:colOff>
                    <xdr:row>22</xdr:row>
                    <xdr:rowOff>28575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0</xdr:col>
                    <xdr:colOff>38100</xdr:colOff>
                    <xdr:row>22</xdr:row>
                    <xdr:rowOff>28575</xdr:rowOff>
                  </from>
                  <to>
                    <xdr:col>0</xdr:col>
                    <xdr:colOff>2095500</xdr:colOff>
                    <xdr:row>23</xdr:row>
                    <xdr:rowOff>28575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0</xdr:col>
                    <xdr:colOff>38100</xdr:colOff>
                    <xdr:row>23</xdr:row>
                    <xdr:rowOff>0</xdr:rowOff>
                  </from>
                  <to>
                    <xdr:col>0</xdr:col>
                    <xdr:colOff>2095500</xdr:colOff>
                    <xdr:row>24</xdr:row>
                    <xdr:rowOff>28575</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0</xdr:col>
                    <xdr:colOff>38100</xdr:colOff>
                    <xdr:row>26</xdr:row>
                    <xdr:rowOff>9525</xdr:rowOff>
                  </from>
                  <to>
                    <xdr:col>0</xdr:col>
                    <xdr:colOff>2095500</xdr:colOff>
                    <xdr:row>27</xdr:row>
                    <xdr:rowOff>28575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0</xdr:col>
                    <xdr:colOff>38100</xdr:colOff>
                    <xdr:row>27</xdr:row>
                    <xdr:rowOff>9525</xdr:rowOff>
                  </from>
                  <to>
                    <xdr:col>0</xdr:col>
                    <xdr:colOff>2095500</xdr:colOff>
                    <xdr:row>28</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0</xdr:col>
                    <xdr:colOff>38100</xdr:colOff>
                    <xdr:row>28</xdr:row>
                    <xdr:rowOff>0</xdr:rowOff>
                  </from>
                  <to>
                    <xdr:col>0</xdr:col>
                    <xdr:colOff>2095500</xdr:colOff>
                    <xdr:row>29</xdr:row>
                    <xdr:rowOff>28575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0</xdr:col>
                    <xdr:colOff>38100</xdr:colOff>
                    <xdr:row>29</xdr:row>
                    <xdr:rowOff>180975</xdr:rowOff>
                  </from>
                  <to>
                    <xdr:col>0</xdr:col>
                    <xdr:colOff>2095500</xdr:colOff>
                    <xdr:row>31</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38100</xdr:colOff>
                    <xdr:row>17</xdr:row>
                    <xdr:rowOff>104775</xdr:rowOff>
                  </from>
                  <to>
                    <xdr:col>3</xdr:col>
                    <xdr:colOff>466725</xdr:colOff>
                    <xdr:row>19</xdr:row>
                    <xdr:rowOff>114300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38100</xdr:colOff>
                    <xdr:row>18</xdr:row>
                    <xdr:rowOff>180975</xdr:rowOff>
                  </from>
                  <to>
                    <xdr:col>2</xdr:col>
                    <xdr:colOff>123825</xdr:colOff>
                    <xdr:row>20</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38100</xdr:colOff>
                    <xdr:row>19</xdr:row>
                    <xdr:rowOff>190500</xdr:rowOff>
                  </from>
                  <to>
                    <xdr:col>2</xdr:col>
                    <xdr:colOff>123825</xdr:colOff>
                    <xdr:row>21</xdr:row>
                    <xdr:rowOff>9525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38100</xdr:colOff>
                    <xdr:row>21</xdr:row>
                    <xdr:rowOff>0</xdr:rowOff>
                  </from>
                  <to>
                    <xdr:col>2</xdr:col>
                    <xdr:colOff>104775</xdr:colOff>
                    <xdr:row>22</xdr:row>
                    <xdr:rowOff>28575</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38100</xdr:colOff>
                    <xdr:row>22</xdr:row>
                    <xdr:rowOff>28575</xdr:rowOff>
                  </from>
                  <to>
                    <xdr:col>2</xdr:col>
                    <xdr:colOff>85725</xdr:colOff>
                    <xdr:row>23</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38100</xdr:colOff>
                    <xdr:row>26</xdr:row>
                    <xdr:rowOff>0</xdr:rowOff>
                  </from>
                  <to>
                    <xdr:col>2</xdr:col>
                    <xdr:colOff>152400</xdr:colOff>
                    <xdr:row>27</xdr:row>
                    <xdr:rowOff>28575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38100</xdr:colOff>
                    <xdr:row>26</xdr:row>
                    <xdr:rowOff>180975</xdr:rowOff>
                  </from>
                  <to>
                    <xdr:col>2</xdr:col>
                    <xdr:colOff>104775</xdr:colOff>
                    <xdr:row>28</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38100</xdr:colOff>
                    <xdr:row>27</xdr:row>
                    <xdr:rowOff>180975</xdr:rowOff>
                  </from>
                  <to>
                    <xdr:col>2</xdr:col>
                    <xdr:colOff>161925</xdr:colOff>
                    <xdr:row>29</xdr:row>
                    <xdr:rowOff>28575</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38100</xdr:colOff>
                    <xdr:row>29</xdr:row>
                    <xdr:rowOff>0</xdr:rowOff>
                  </from>
                  <to>
                    <xdr:col>2</xdr:col>
                    <xdr:colOff>142875</xdr:colOff>
                    <xdr:row>30</xdr:row>
                    <xdr:rowOff>28575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xdr:col>
                    <xdr:colOff>38100</xdr:colOff>
                    <xdr:row>18</xdr:row>
                    <xdr:rowOff>142875</xdr:rowOff>
                  </from>
                  <to>
                    <xdr:col>5</xdr:col>
                    <xdr:colOff>542925</xdr:colOff>
                    <xdr:row>20</xdr:row>
                    <xdr:rowOff>66675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4</xdr:col>
                    <xdr:colOff>38100</xdr:colOff>
                    <xdr:row>17</xdr:row>
                    <xdr:rowOff>200025</xdr:rowOff>
                  </from>
                  <to>
                    <xdr:col>5</xdr:col>
                    <xdr:colOff>561975</xdr:colOff>
                    <xdr:row>19</xdr:row>
                    <xdr:rowOff>28575</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4</xdr:col>
                    <xdr:colOff>38100</xdr:colOff>
                    <xdr:row>20</xdr:row>
                    <xdr:rowOff>0</xdr:rowOff>
                  </from>
                  <to>
                    <xdr:col>6</xdr:col>
                    <xdr:colOff>485775</xdr:colOff>
                    <xdr:row>21</xdr:row>
                    <xdr:rowOff>28575</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4</xdr:col>
                    <xdr:colOff>38100</xdr:colOff>
                    <xdr:row>20</xdr:row>
                    <xdr:rowOff>180975</xdr:rowOff>
                  </from>
                  <to>
                    <xdr:col>5</xdr:col>
                    <xdr:colOff>533400</xdr:colOff>
                    <xdr:row>22</xdr:row>
                    <xdr:rowOff>9525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4</xdr:col>
                    <xdr:colOff>38100</xdr:colOff>
                    <xdr:row>21</xdr:row>
                    <xdr:rowOff>180975</xdr:rowOff>
                  </from>
                  <to>
                    <xdr:col>5</xdr:col>
                    <xdr:colOff>523875</xdr:colOff>
                    <xdr:row>23</xdr:row>
                    <xdr:rowOff>9525</xdr:rowOff>
                  </to>
                </anchor>
              </controlPr>
            </control>
          </mc:Choice>
        </mc:AlternateContent>
        <mc:AlternateContent xmlns:mc="http://schemas.openxmlformats.org/markup-compatibility/2006">
          <mc:Choice Requires="x14">
            <control shapeId="9242" r:id="rId28" name="Check Box 26">
              <controlPr defaultSize="0" autoFill="0" autoLine="0" autoPict="0">
                <anchor moveWithCells="1">
                  <from>
                    <xdr:col>1</xdr:col>
                    <xdr:colOff>38100</xdr:colOff>
                    <xdr:row>30</xdr:row>
                    <xdr:rowOff>9525</xdr:rowOff>
                  </from>
                  <to>
                    <xdr:col>2</xdr:col>
                    <xdr:colOff>142875</xdr:colOff>
                    <xdr:row>31</xdr:row>
                    <xdr:rowOff>28575</xdr:rowOff>
                  </to>
                </anchor>
              </controlPr>
            </control>
          </mc:Choice>
        </mc:AlternateContent>
        <mc:AlternateContent xmlns:mc="http://schemas.openxmlformats.org/markup-compatibility/2006">
          <mc:Choice Requires="x14">
            <control shapeId="9243" r:id="rId29" name="Check Box 27">
              <controlPr defaultSize="0" autoFill="0" autoLine="0" autoPict="0">
                <anchor moveWithCells="1">
                  <from>
                    <xdr:col>4</xdr:col>
                    <xdr:colOff>28575</xdr:colOff>
                    <xdr:row>23</xdr:row>
                    <xdr:rowOff>0</xdr:rowOff>
                  </from>
                  <to>
                    <xdr:col>5</xdr:col>
                    <xdr:colOff>200025</xdr:colOff>
                    <xdr:row>24</xdr:row>
                    <xdr:rowOff>9525</xdr:rowOff>
                  </to>
                </anchor>
              </controlPr>
            </control>
          </mc:Choice>
        </mc:AlternateContent>
        <mc:AlternateContent xmlns:mc="http://schemas.openxmlformats.org/markup-compatibility/2006">
          <mc:Choice Requires="x14">
            <control shapeId="9244" r:id="rId30" name="Check Box 28">
              <controlPr defaultSize="0" autoFill="0" autoLine="0" autoPict="0">
                <anchor moveWithCells="1">
                  <from>
                    <xdr:col>4</xdr:col>
                    <xdr:colOff>28575</xdr:colOff>
                    <xdr:row>26</xdr:row>
                    <xdr:rowOff>0</xdr:rowOff>
                  </from>
                  <to>
                    <xdr:col>5</xdr:col>
                    <xdr:colOff>180975</xdr:colOff>
                    <xdr:row>27</xdr:row>
                    <xdr:rowOff>9525</xdr:rowOff>
                  </to>
                </anchor>
              </controlPr>
            </control>
          </mc:Choice>
        </mc:AlternateContent>
        <mc:AlternateContent xmlns:mc="http://schemas.openxmlformats.org/markup-compatibility/2006">
          <mc:Choice Requires="x14">
            <control shapeId="9245" r:id="rId31" name="Check Box 29">
              <controlPr defaultSize="0" autoFill="0" autoLine="0" autoPict="0">
                <anchor moveWithCells="1">
                  <from>
                    <xdr:col>4</xdr:col>
                    <xdr:colOff>28575</xdr:colOff>
                    <xdr:row>27</xdr:row>
                    <xdr:rowOff>0</xdr:rowOff>
                  </from>
                  <to>
                    <xdr:col>5</xdr:col>
                    <xdr:colOff>180975</xdr:colOff>
                    <xdr:row>28</xdr:row>
                    <xdr:rowOff>28575</xdr:rowOff>
                  </to>
                </anchor>
              </controlPr>
            </control>
          </mc:Choice>
        </mc:AlternateContent>
        <mc:AlternateContent xmlns:mc="http://schemas.openxmlformats.org/markup-compatibility/2006">
          <mc:Choice Requires="x14">
            <control shapeId="9246" r:id="rId32" name="Check Box 30">
              <controlPr defaultSize="0" autoFill="0" autoLine="0" autoPict="0">
                <anchor moveWithCells="1">
                  <from>
                    <xdr:col>4</xdr:col>
                    <xdr:colOff>28575</xdr:colOff>
                    <xdr:row>27</xdr:row>
                    <xdr:rowOff>180975</xdr:rowOff>
                  </from>
                  <to>
                    <xdr:col>5</xdr:col>
                    <xdr:colOff>180975</xdr:colOff>
                    <xdr:row>29</xdr:row>
                    <xdr:rowOff>9525</xdr:rowOff>
                  </to>
                </anchor>
              </controlPr>
            </control>
          </mc:Choice>
        </mc:AlternateContent>
        <mc:AlternateContent xmlns:mc="http://schemas.openxmlformats.org/markup-compatibility/2006">
          <mc:Choice Requires="x14">
            <control shapeId="9247" r:id="rId33" name="Check Box 31">
              <controlPr defaultSize="0" autoFill="0" autoLine="0" autoPict="0">
                <anchor moveWithCells="1">
                  <from>
                    <xdr:col>4</xdr:col>
                    <xdr:colOff>28575</xdr:colOff>
                    <xdr:row>29</xdr:row>
                    <xdr:rowOff>0</xdr:rowOff>
                  </from>
                  <to>
                    <xdr:col>5</xdr:col>
                    <xdr:colOff>161925</xdr:colOff>
                    <xdr:row>30</xdr:row>
                    <xdr:rowOff>9525</xdr:rowOff>
                  </to>
                </anchor>
              </controlPr>
            </control>
          </mc:Choice>
        </mc:AlternateContent>
        <mc:AlternateContent xmlns:mc="http://schemas.openxmlformats.org/markup-compatibility/2006">
          <mc:Choice Requires="x14">
            <control shapeId="9248" r:id="rId34" name="Check Box 32">
              <controlPr defaultSize="0" autoFill="0" autoLine="0" autoPict="0">
                <anchor moveWithCells="1">
                  <from>
                    <xdr:col>4</xdr:col>
                    <xdr:colOff>38100</xdr:colOff>
                    <xdr:row>30</xdr:row>
                    <xdr:rowOff>0</xdr:rowOff>
                  </from>
                  <to>
                    <xdr:col>6</xdr:col>
                    <xdr:colOff>180975</xdr:colOff>
                    <xdr:row>31</xdr:row>
                    <xdr:rowOff>0</xdr:rowOff>
                  </to>
                </anchor>
              </controlPr>
            </control>
          </mc:Choice>
        </mc:AlternateContent>
        <mc:AlternateContent xmlns:mc="http://schemas.openxmlformats.org/markup-compatibility/2006">
          <mc:Choice Requires="x14">
            <control shapeId="9252" r:id="rId35" name="Check Box 36">
              <controlPr defaultSize="0" autoFill="0" autoLine="0" autoPict="0">
                <anchor moveWithCells="1">
                  <from>
                    <xdr:col>4</xdr:col>
                    <xdr:colOff>28575</xdr:colOff>
                    <xdr:row>24</xdr:row>
                    <xdr:rowOff>0</xdr:rowOff>
                  </from>
                  <to>
                    <xdr:col>5</xdr:col>
                    <xdr:colOff>390525</xdr:colOff>
                    <xdr:row>24</xdr:row>
                    <xdr:rowOff>180975</xdr:rowOff>
                  </to>
                </anchor>
              </controlPr>
            </control>
          </mc:Choice>
        </mc:AlternateContent>
        <mc:AlternateContent xmlns:mc="http://schemas.openxmlformats.org/markup-compatibility/2006">
          <mc:Choice Requires="x14">
            <control shapeId="9253" r:id="rId36" name="Check Box 37">
              <controlPr defaultSize="0" autoFill="0" autoLine="0" autoPict="0">
                <anchor moveWithCells="1">
                  <from>
                    <xdr:col>1</xdr:col>
                    <xdr:colOff>38100</xdr:colOff>
                    <xdr:row>31</xdr:row>
                    <xdr:rowOff>0</xdr:rowOff>
                  </from>
                  <to>
                    <xdr:col>2</xdr:col>
                    <xdr:colOff>142875</xdr:colOff>
                    <xdr:row>32</xdr:row>
                    <xdr:rowOff>9525</xdr:rowOff>
                  </to>
                </anchor>
              </controlPr>
            </control>
          </mc:Choice>
        </mc:AlternateContent>
        <mc:AlternateContent xmlns:mc="http://schemas.openxmlformats.org/markup-compatibility/2006">
          <mc:Choice Requires="x14">
            <control shapeId="9256" r:id="rId37" name="Check Box 40">
              <controlPr defaultSize="0" autoFill="0" autoLine="0" autoPict="0">
                <anchor moveWithCells="1">
                  <from>
                    <xdr:col>0</xdr:col>
                    <xdr:colOff>38100</xdr:colOff>
                    <xdr:row>28</xdr:row>
                    <xdr:rowOff>180975</xdr:rowOff>
                  </from>
                  <to>
                    <xdr:col>0</xdr:col>
                    <xdr:colOff>2095500</xdr:colOff>
                    <xdr:row>30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'Drop Down Lists'!$P$2:$P$9</xm:f>
          </x14:formula1>
          <xm:sqref>B15</xm:sqref>
        </x14:dataValidation>
        <x14:dataValidation type="list" allowBlank="1" showInputMessage="1" showErrorMessage="1" xr:uid="{00000000-0002-0000-0A00-000001000000}">
          <x14:formula1>
            <xm:f>'Drop Down Lists'!$AP$2:$AP$3</xm:f>
          </x14:formula1>
          <xm:sqref>B6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CE72"/>
  <sheetViews>
    <sheetView showGridLines="0" zoomScaleNormal="100" zoomScaleSheetLayoutView="100" workbookViewId="0"/>
  </sheetViews>
  <sheetFormatPr defaultColWidth="8.85546875" defaultRowHeight="15"/>
  <cols>
    <col min="1" max="1" width="13.42578125" style="204" customWidth="1"/>
    <col min="2" max="2" width="10.42578125" style="204" customWidth="1"/>
    <col min="3" max="3" width="3.140625" style="204" bestFit="1" customWidth="1"/>
    <col min="4" max="4" width="14" style="204" customWidth="1"/>
    <col min="5" max="5" width="13.28515625" style="204" customWidth="1"/>
    <col min="6" max="6" width="11.42578125" style="204" customWidth="1"/>
    <col min="7" max="7" width="15.28515625" style="204" customWidth="1"/>
    <col min="8" max="8" width="10.42578125" style="204" customWidth="1"/>
    <col min="9" max="9" width="13.140625" style="204" customWidth="1"/>
    <col min="10" max="10" width="7.28515625" style="204" customWidth="1"/>
    <col min="11" max="11" width="23.42578125" style="204" customWidth="1"/>
    <col min="12" max="12" width="12.85546875" style="204" customWidth="1"/>
    <col min="13" max="13" width="12.7109375" style="204" customWidth="1"/>
    <col min="14" max="14" width="13.28515625" style="204" customWidth="1"/>
    <col min="15" max="15" width="12.28515625" style="204" customWidth="1"/>
    <col min="16" max="16" width="13.140625" style="204" customWidth="1"/>
    <col min="17" max="17" width="13.28515625" style="204" customWidth="1"/>
    <col min="18" max="18" width="16.28515625" style="204" customWidth="1"/>
    <col min="19" max="19" width="6" style="204" customWidth="1"/>
    <col min="20" max="20" width="5.85546875" style="204" customWidth="1"/>
    <col min="21" max="21" width="23.42578125" style="204" customWidth="1"/>
    <col min="22" max="22" width="12.85546875" style="204" customWidth="1"/>
    <col min="23" max="23" width="12.7109375" style="204" customWidth="1"/>
    <col min="24" max="24" width="13.28515625" style="204" customWidth="1"/>
    <col min="25" max="25" width="12.28515625" style="204" customWidth="1"/>
    <col min="26" max="26" width="13.140625" style="204" customWidth="1"/>
    <col min="27" max="27" width="13.28515625" style="204" customWidth="1"/>
    <col min="28" max="28" width="16.28515625" style="204" customWidth="1"/>
    <col min="29" max="29" width="6" style="204" customWidth="1"/>
    <col min="30" max="30" width="5.85546875" style="204" customWidth="1"/>
    <col min="31" max="31" width="23.42578125" style="204" customWidth="1"/>
    <col min="32" max="32" width="12.85546875" style="204" customWidth="1"/>
    <col min="33" max="33" width="12.7109375" style="204" customWidth="1"/>
    <col min="34" max="34" width="13.28515625" style="204" customWidth="1"/>
    <col min="35" max="35" width="12.28515625" style="204" customWidth="1"/>
    <col min="36" max="36" width="13.140625" style="204" customWidth="1"/>
    <col min="37" max="37" width="13.28515625" style="204" customWidth="1"/>
    <col min="38" max="38" width="16.28515625" style="204" customWidth="1"/>
    <col min="39" max="39" width="6" style="204" customWidth="1"/>
    <col min="40" max="40" width="5.85546875" style="204" customWidth="1"/>
    <col min="41" max="41" width="20.140625" style="204" customWidth="1"/>
    <col min="42" max="42" width="12.42578125" style="204" customWidth="1"/>
    <col min="43" max="43" width="20.85546875" style="204" customWidth="1"/>
    <col min="44" max="44" width="18.7109375" style="204" customWidth="1"/>
    <col min="45" max="45" width="17.42578125" style="204" customWidth="1"/>
    <col min="46" max="46" width="10.140625" style="204" customWidth="1"/>
    <col min="47" max="47" width="11" style="204" customWidth="1"/>
    <col min="48" max="48" width="7.28515625" style="204" customWidth="1"/>
    <col min="49" max="49" width="7.42578125" style="204" customWidth="1"/>
    <col min="50" max="50" width="4.85546875" style="204" customWidth="1"/>
    <col min="51" max="51" width="9.85546875" style="204" customWidth="1"/>
    <col min="52" max="52" width="20.140625" style="204" customWidth="1"/>
    <col min="53" max="53" width="12.42578125" style="204" customWidth="1"/>
    <col min="54" max="54" width="20.85546875" style="204" customWidth="1"/>
    <col min="55" max="55" width="18.7109375" style="204" customWidth="1"/>
    <col min="56" max="56" width="17.42578125" style="204" customWidth="1"/>
    <col min="57" max="57" width="10.140625" style="204" customWidth="1"/>
    <col min="58" max="58" width="7.28515625" style="204" customWidth="1"/>
    <col min="59" max="59" width="7.42578125" style="204" customWidth="1"/>
    <col min="60" max="60" width="4.85546875" style="204" customWidth="1"/>
    <col min="61" max="61" width="23.140625" style="204" customWidth="1"/>
    <col min="62" max="62" width="12.42578125" style="204" customWidth="1"/>
    <col min="63" max="63" width="20.85546875" style="204" customWidth="1"/>
    <col min="64" max="64" width="18.7109375" style="204" customWidth="1"/>
    <col min="65" max="65" width="17.42578125" style="204" customWidth="1"/>
    <col min="66" max="66" width="10.140625" style="204" customWidth="1"/>
    <col min="67" max="67" width="11" style="204" customWidth="1"/>
    <col min="68" max="68" width="7.28515625" style="204" customWidth="1"/>
    <col min="69" max="69" width="7.42578125" style="204" customWidth="1"/>
    <col min="70" max="70" width="4.85546875" style="204" customWidth="1"/>
    <col min="71" max="71" width="7.7109375" style="204" customWidth="1"/>
    <col min="72" max="72" width="8.140625" style="204" customWidth="1"/>
    <col min="73" max="73" width="7" style="204" customWidth="1"/>
    <col min="74" max="74" width="10.28515625" style="204" customWidth="1"/>
    <col min="75" max="75" width="10" style="204" customWidth="1"/>
    <col min="76" max="76" width="13.42578125" style="204" customWidth="1"/>
    <col min="77" max="77" width="9.42578125" style="204" customWidth="1"/>
    <col min="78" max="78" width="12.42578125" style="204" customWidth="1"/>
    <col min="79" max="79" width="11.140625" style="204" customWidth="1"/>
    <col min="80" max="80" width="12.42578125" style="204" customWidth="1"/>
    <col min="81" max="81" width="11.85546875" style="204" customWidth="1"/>
    <col min="82" max="82" width="7.85546875" style="204" customWidth="1"/>
    <col min="83" max="83" width="2" style="204" customWidth="1"/>
    <col min="84" max="84" width="8.28515625" style="204" customWidth="1"/>
    <col min="85" max="85" width="8.7109375" style="204" customWidth="1"/>
    <col min="86" max="86" width="10.42578125" style="204" customWidth="1"/>
    <col min="87" max="87" width="2.140625" style="204" customWidth="1"/>
    <col min="88" max="88" width="8.42578125" style="204" customWidth="1"/>
    <col min="89" max="90" width="11.42578125" style="204" customWidth="1"/>
    <col min="91" max="91" width="1.85546875" style="204" customWidth="1"/>
    <col min="92" max="92" width="7.140625" style="204" customWidth="1"/>
    <col min="93" max="93" width="9.42578125" style="204" customWidth="1"/>
    <col min="94" max="95" width="8.28515625" style="204" customWidth="1"/>
    <col min="96" max="98" width="8.42578125" style="204" customWidth="1"/>
    <col min="99" max="99" width="9.28515625" style="204" customWidth="1"/>
    <col min="100" max="100" width="5" style="204" customWidth="1"/>
    <col min="101" max="105" width="8.85546875" style="204"/>
    <col min="106" max="106" width="11.28515625" style="204" customWidth="1"/>
    <col min="107" max="16384" width="8.85546875" style="204"/>
  </cols>
  <sheetData>
    <row r="1" spans="1:14" ht="21">
      <c r="A1" s="193" t="s">
        <v>172</v>
      </c>
      <c r="B1" s="193"/>
      <c r="C1" s="193"/>
      <c r="D1" s="193"/>
      <c r="E1" s="193"/>
      <c r="F1" s="193"/>
      <c r="G1" s="193"/>
      <c r="H1" s="193"/>
      <c r="I1" s="13"/>
      <c r="J1" s="181"/>
      <c r="K1" s="181"/>
      <c r="L1" s="181"/>
      <c r="M1" s="181"/>
      <c r="N1" s="181"/>
    </row>
    <row r="2" spans="1:14" ht="15.75" customHeight="1">
      <c r="A2" s="95" t="s">
        <v>560</v>
      </c>
      <c r="B2" s="182"/>
      <c r="C2" s="182"/>
      <c r="D2" s="182"/>
      <c r="E2" s="182"/>
      <c r="F2" s="182"/>
      <c r="G2" s="182"/>
      <c r="H2" s="182"/>
      <c r="I2" s="181"/>
      <c r="J2" s="181"/>
      <c r="K2" s="181"/>
      <c r="L2" s="181"/>
      <c r="M2" s="181"/>
      <c r="N2" s="181"/>
    </row>
    <row r="3" spans="1:14" ht="15" customHeight="1">
      <c r="A3" s="823" t="s">
        <v>327</v>
      </c>
      <c r="B3" s="208"/>
      <c r="C3" s="209"/>
      <c r="D3" s="209"/>
      <c r="E3" s="823" t="s">
        <v>328</v>
      </c>
      <c r="F3" s="209"/>
      <c r="G3" s="209"/>
      <c r="H3" s="210"/>
      <c r="I3" s="181"/>
      <c r="J3" s="181"/>
      <c r="K3" s="181"/>
      <c r="L3" s="181"/>
      <c r="M3" s="181"/>
      <c r="N3" s="181"/>
    </row>
    <row r="4" spans="1:14" ht="15" customHeight="1">
      <c r="A4" s="824"/>
      <c r="B4" s="211"/>
      <c r="C4" s="207"/>
      <c r="D4" s="207"/>
      <c r="E4" s="824"/>
      <c r="F4" s="207"/>
      <c r="G4" s="207"/>
      <c r="H4" s="212"/>
      <c r="I4" s="181"/>
      <c r="J4" s="181"/>
      <c r="K4" s="181"/>
      <c r="L4" s="181"/>
      <c r="M4" s="181"/>
      <c r="N4" s="181"/>
    </row>
    <row r="5" spans="1:14" ht="15" customHeight="1">
      <c r="A5" s="824"/>
      <c r="B5" s="211"/>
      <c r="C5" s="207"/>
      <c r="D5" s="207"/>
      <c r="E5" s="824"/>
      <c r="F5" s="207"/>
      <c r="G5" s="207"/>
      <c r="H5" s="212"/>
      <c r="I5" s="181"/>
      <c r="J5" s="181"/>
      <c r="K5" s="181"/>
      <c r="L5" s="181"/>
      <c r="M5" s="181"/>
      <c r="N5" s="181"/>
    </row>
    <row r="6" spans="1:14" ht="14.25" customHeight="1">
      <c r="A6" s="825"/>
      <c r="B6" s="213"/>
      <c r="C6" s="214"/>
      <c r="D6" s="214"/>
      <c r="E6" s="825"/>
      <c r="F6" s="214"/>
      <c r="G6" s="214"/>
      <c r="H6" s="215"/>
      <c r="I6" s="181"/>
      <c r="J6" s="181"/>
      <c r="K6" s="181"/>
      <c r="L6" s="181"/>
      <c r="M6" s="181"/>
      <c r="N6" s="181"/>
    </row>
    <row r="7" spans="1:14" ht="14.25" customHeight="1">
      <c r="A7" s="824" t="s">
        <v>330</v>
      </c>
      <c r="B7" s="211"/>
      <c r="C7" s="207"/>
      <c r="D7" s="207"/>
      <c r="E7" s="823" t="s">
        <v>329</v>
      </c>
      <c r="F7" s="207"/>
      <c r="G7" s="207"/>
      <c r="H7" s="212"/>
      <c r="I7" s="181"/>
      <c r="J7" s="181"/>
      <c r="K7" s="181"/>
      <c r="L7" s="181"/>
      <c r="M7" s="181"/>
      <c r="N7" s="181"/>
    </row>
    <row r="8" spans="1:14" ht="14.25" customHeight="1">
      <c r="A8" s="824"/>
      <c r="B8" s="211"/>
      <c r="C8" s="207"/>
      <c r="D8" s="207"/>
      <c r="E8" s="824"/>
      <c r="F8" s="207"/>
      <c r="G8" s="207"/>
      <c r="H8" s="212"/>
      <c r="I8" s="181"/>
      <c r="J8" s="181"/>
      <c r="K8" s="181"/>
      <c r="L8" s="181"/>
      <c r="M8" s="181"/>
      <c r="N8" s="181"/>
    </row>
    <row r="9" spans="1:14" ht="14.25" customHeight="1">
      <c r="A9" s="824"/>
      <c r="B9" s="211"/>
      <c r="C9" s="207"/>
      <c r="D9" s="207"/>
      <c r="E9" s="824"/>
      <c r="F9" s="207"/>
      <c r="G9" s="207"/>
      <c r="H9" s="212"/>
      <c r="I9" s="181"/>
      <c r="J9" s="181"/>
      <c r="K9" s="181"/>
      <c r="L9" s="181"/>
      <c r="M9" s="181"/>
      <c r="N9" s="181"/>
    </row>
    <row r="10" spans="1:14" ht="14.25" customHeight="1">
      <c r="A10" s="824"/>
      <c r="B10" s="211"/>
      <c r="C10" s="207"/>
      <c r="D10" s="207"/>
      <c r="E10" s="824"/>
      <c r="F10" s="207"/>
      <c r="G10" s="207"/>
      <c r="H10" s="212"/>
      <c r="I10" s="181"/>
      <c r="J10" s="181"/>
      <c r="K10" s="181"/>
      <c r="L10" s="181"/>
      <c r="M10" s="181"/>
      <c r="N10" s="181"/>
    </row>
    <row r="11" spans="1:14" ht="17.25" customHeight="1">
      <c r="A11" s="823" t="s">
        <v>561</v>
      </c>
      <c r="B11" s="208"/>
      <c r="C11" s="209"/>
      <c r="D11" s="209"/>
      <c r="E11" s="540"/>
      <c r="F11" s="209"/>
      <c r="G11" s="209"/>
      <c r="H11" s="210"/>
      <c r="I11" s="181"/>
      <c r="J11" s="181"/>
      <c r="K11" s="181"/>
      <c r="L11" s="181"/>
      <c r="M11" s="181"/>
      <c r="N11" s="181"/>
    </row>
    <row r="12" spans="1:14" ht="18.75" customHeight="1">
      <c r="A12" s="824"/>
      <c r="B12" s="211"/>
      <c r="C12" s="207"/>
      <c r="D12" s="207"/>
      <c r="E12" s="541"/>
      <c r="F12" s="207"/>
      <c r="G12" s="207"/>
      <c r="H12" s="212"/>
      <c r="I12" s="181"/>
      <c r="J12" s="181"/>
      <c r="K12" s="181"/>
      <c r="L12" s="181"/>
      <c r="M12" s="181"/>
      <c r="N12" s="181"/>
    </row>
    <row r="13" spans="1:14" ht="18.75" customHeight="1">
      <c r="A13" s="825"/>
      <c r="B13" s="211"/>
      <c r="C13" s="207"/>
      <c r="D13" s="207"/>
      <c r="E13" s="541"/>
      <c r="F13" s="207"/>
      <c r="G13" s="207"/>
      <c r="H13" s="212"/>
      <c r="I13" s="181"/>
      <c r="J13" s="181"/>
      <c r="K13" s="181"/>
      <c r="L13" s="181"/>
      <c r="M13" s="181"/>
      <c r="N13" s="181"/>
    </row>
    <row r="14" spans="1:14" ht="31.5" customHeight="1">
      <c r="A14" s="823" t="s">
        <v>246</v>
      </c>
      <c r="B14" s="208"/>
      <c r="C14" s="209"/>
      <c r="D14" s="209"/>
      <c r="E14" s="209"/>
      <c r="F14" s="209"/>
      <c r="G14" s="209"/>
      <c r="H14" s="210"/>
      <c r="I14" s="181"/>
      <c r="J14" s="181"/>
      <c r="K14" s="181"/>
      <c r="L14" s="181"/>
      <c r="M14" s="181"/>
      <c r="N14" s="181"/>
    </row>
    <row r="15" spans="1:14" ht="15" customHeight="1">
      <c r="A15" s="824"/>
      <c r="B15" s="211"/>
      <c r="C15" s="207"/>
      <c r="D15" s="207"/>
      <c r="E15" s="207"/>
      <c r="F15" s="207"/>
      <c r="G15" s="207"/>
      <c r="H15" s="212"/>
      <c r="I15" s="181"/>
      <c r="J15" s="181"/>
      <c r="K15" s="181"/>
      <c r="L15" s="181"/>
      <c r="M15" s="181"/>
      <c r="N15" s="181"/>
    </row>
    <row r="16" spans="1:14" ht="15" customHeight="1">
      <c r="A16" s="824"/>
      <c r="B16" s="211"/>
      <c r="C16" s="207"/>
      <c r="D16" s="207"/>
      <c r="E16" s="207"/>
      <c r="F16" s="207"/>
      <c r="G16" s="207"/>
      <c r="H16" s="212"/>
      <c r="I16" s="181"/>
      <c r="J16" s="181"/>
      <c r="K16" s="181"/>
      <c r="L16" s="181"/>
      <c r="M16" s="181"/>
      <c r="N16" s="181"/>
    </row>
    <row r="17" spans="1:14" ht="18" customHeight="1">
      <c r="A17" s="824"/>
      <c r="B17" s="211"/>
      <c r="C17" s="207"/>
      <c r="D17" s="207"/>
      <c r="E17" s="207"/>
      <c r="F17" s="207"/>
      <c r="G17" s="207"/>
      <c r="H17" s="212"/>
      <c r="I17" s="181"/>
      <c r="J17" s="181"/>
      <c r="K17" s="181"/>
      <c r="L17" s="181"/>
      <c r="M17" s="181"/>
      <c r="N17" s="181"/>
    </row>
    <row r="18" spans="1:14" ht="15" customHeight="1">
      <c r="A18" s="825"/>
      <c r="B18" s="211"/>
      <c r="C18" s="207"/>
      <c r="D18" s="207"/>
      <c r="E18" s="207"/>
      <c r="F18" s="207"/>
      <c r="G18" s="207"/>
      <c r="H18" s="212"/>
      <c r="I18" s="181"/>
      <c r="J18" s="181"/>
      <c r="K18" s="181"/>
      <c r="L18" s="181"/>
      <c r="M18" s="181"/>
      <c r="N18" s="181"/>
    </row>
    <row r="19" spans="1:14" ht="31.5" customHeight="1">
      <c r="A19" s="823" t="s">
        <v>247</v>
      </c>
      <c r="B19" s="208"/>
      <c r="C19" s="209"/>
      <c r="D19" s="209"/>
      <c r="E19" s="209"/>
      <c r="F19" s="209"/>
      <c r="G19" s="209"/>
      <c r="H19" s="210"/>
      <c r="I19" s="181"/>
      <c r="J19" s="181"/>
      <c r="K19" s="181"/>
      <c r="L19" s="181"/>
      <c r="M19" s="181"/>
      <c r="N19" s="181"/>
    </row>
    <row r="20" spans="1:14" ht="15" customHeight="1">
      <c r="A20" s="824"/>
      <c r="B20" s="211"/>
      <c r="C20" s="207"/>
      <c r="D20" s="207"/>
      <c r="E20" s="207"/>
      <c r="F20" s="207"/>
      <c r="G20" s="207"/>
      <c r="H20" s="212"/>
      <c r="I20" s="181"/>
      <c r="J20" s="181"/>
      <c r="K20" s="181"/>
      <c r="L20" s="181"/>
      <c r="M20" s="181"/>
      <c r="N20" s="181"/>
    </row>
    <row r="21" spans="1:14" ht="26.25" customHeight="1">
      <c r="A21" s="824"/>
      <c r="B21" s="211"/>
      <c r="C21" s="207"/>
      <c r="D21" s="207"/>
      <c r="E21" s="207"/>
      <c r="F21" s="207"/>
      <c r="G21" s="207"/>
      <c r="H21" s="212"/>
      <c r="I21" s="181"/>
      <c r="J21" s="181"/>
      <c r="K21" s="181"/>
      <c r="L21" s="181"/>
      <c r="M21" s="181"/>
      <c r="N21" s="181"/>
    </row>
    <row r="22" spans="1:14" ht="18" customHeight="1">
      <c r="A22" s="824"/>
      <c r="B22" s="211"/>
      <c r="C22" s="207"/>
      <c r="D22" s="207"/>
      <c r="E22" s="207"/>
      <c r="F22" s="207"/>
      <c r="G22" s="207"/>
      <c r="H22" s="212"/>
      <c r="I22" s="181"/>
      <c r="J22" s="181"/>
      <c r="K22" s="181"/>
      <c r="L22" s="181"/>
      <c r="M22" s="181"/>
      <c r="N22" s="181"/>
    </row>
    <row r="23" spans="1:14" ht="15" customHeight="1">
      <c r="A23" s="825"/>
      <c r="B23" s="211"/>
      <c r="C23" s="207"/>
      <c r="D23" s="207"/>
      <c r="E23" s="207"/>
      <c r="F23" s="207"/>
      <c r="G23" s="207"/>
      <c r="H23" s="212"/>
      <c r="I23" s="181"/>
      <c r="J23" s="181"/>
      <c r="K23" s="181"/>
      <c r="L23" s="181"/>
      <c r="M23" s="181"/>
      <c r="N23" s="181"/>
    </row>
    <row r="24" spans="1:14" ht="15.75" customHeight="1">
      <c r="A24" s="823" t="s">
        <v>248</v>
      </c>
      <c r="B24" s="208"/>
      <c r="C24" s="209"/>
      <c r="D24" s="210"/>
      <c r="E24" s="823" t="s">
        <v>559</v>
      </c>
      <c r="F24" s="217"/>
      <c r="G24" s="218"/>
      <c r="H24" s="219"/>
      <c r="I24" s="181"/>
      <c r="J24" s="181"/>
      <c r="K24" s="181"/>
      <c r="L24" s="181"/>
      <c r="M24" s="181"/>
      <c r="N24" s="181"/>
    </row>
    <row r="25" spans="1:14" ht="17.25" customHeight="1">
      <c r="A25" s="824"/>
      <c r="B25" s="211"/>
      <c r="C25" s="207"/>
      <c r="D25" s="212"/>
      <c r="E25" s="824"/>
      <c r="F25" s="220"/>
      <c r="G25" s="216"/>
      <c r="H25" s="221"/>
      <c r="I25" s="181"/>
      <c r="J25" s="181"/>
      <c r="K25" s="181"/>
      <c r="L25" s="181"/>
      <c r="M25" s="181"/>
      <c r="N25" s="181"/>
    </row>
    <row r="26" spans="1:14" ht="15" customHeight="1">
      <c r="A26" s="824"/>
      <c r="B26" s="211"/>
      <c r="C26" s="207"/>
      <c r="D26" s="212"/>
      <c r="E26" s="824"/>
      <c r="F26" s="220"/>
      <c r="G26" s="216"/>
      <c r="H26" s="221"/>
      <c r="I26" s="181"/>
      <c r="J26" s="181"/>
      <c r="K26" s="181"/>
      <c r="L26" s="181"/>
      <c r="M26" s="181"/>
      <c r="N26" s="181"/>
    </row>
    <row r="27" spans="1:14" ht="17.25" customHeight="1">
      <c r="A27" s="824"/>
      <c r="B27" s="211"/>
      <c r="C27" s="207"/>
      <c r="D27" s="212"/>
      <c r="E27" s="825"/>
      <c r="F27" s="220"/>
      <c r="G27" s="216"/>
      <c r="H27" s="221"/>
      <c r="I27" s="181"/>
      <c r="J27" s="181"/>
      <c r="K27" s="181"/>
      <c r="L27" s="181"/>
      <c r="M27" s="181"/>
      <c r="N27" s="181"/>
    </row>
    <row r="28" spans="1:14">
      <c r="A28" s="824"/>
      <c r="B28" s="211"/>
      <c r="C28" s="207"/>
      <c r="D28" s="207"/>
      <c r="E28" s="823" t="s">
        <v>250</v>
      </c>
      <c r="F28" s="218"/>
      <c r="G28" s="218"/>
      <c r="H28" s="219"/>
      <c r="I28" s="181"/>
      <c r="J28" s="181"/>
      <c r="K28" s="181"/>
      <c r="L28" s="181"/>
      <c r="M28" s="181"/>
      <c r="N28" s="181"/>
    </row>
    <row r="29" spans="1:14">
      <c r="A29" s="824"/>
      <c r="B29" s="211"/>
      <c r="C29" s="207"/>
      <c r="D29" s="207"/>
      <c r="E29" s="825"/>
      <c r="F29" s="216"/>
      <c r="G29" s="216"/>
      <c r="H29" s="221"/>
      <c r="I29" s="181"/>
      <c r="J29" s="181"/>
      <c r="K29" s="181"/>
      <c r="L29" s="181"/>
      <c r="M29" s="181"/>
      <c r="N29" s="181"/>
    </row>
    <row r="30" spans="1:14">
      <c r="A30" s="824"/>
      <c r="B30" s="211"/>
      <c r="C30" s="207"/>
      <c r="D30" s="207"/>
      <c r="E30" s="823" t="s">
        <v>251</v>
      </c>
      <c r="F30" s="218"/>
      <c r="G30" s="218"/>
      <c r="H30" s="219"/>
      <c r="I30" s="181"/>
      <c r="J30" s="181"/>
      <c r="K30" s="181"/>
      <c r="L30" s="181"/>
      <c r="M30" s="181"/>
      <c r="N30" s="181"/>
    </row>
    <row r="31" spans="1:14" ht="17.25" customHeight="1">
      <c r="A31" s="825"/>
      <c r="B31" s="211"/>
      <c r="C31" s="207"/>
      <c r="D31" s="538" t="s">
        <v>558</v>
      </c>
      <c r="E31" s="825"/>
      <c r="F31" s="223"/>
      <c r="G31" s="223"/>
      <c r="H31" s="224"/>
      <c r="I31" s="181"/>
      <c r="J31" s="181"/>
      <c r="K31" s="181"/>
      <c r="L31" s="181"/>
      <c r="M31" s="181"/>
      <c r="N31" s="181"/>
    </row>
    <row r="32" spans="1:14" ht="17.25" customHeight="1">
      <c r="A32" s="823" t="s">
        <v>249</v>
      </c>
      <c r="B32" s="834"/>
      <c r="C32" s="835"/>
      <c r="D32" s="836"/>
      <c r="E32" s="786" t="s">
        <v>252</v>
      </c>
      <c r="F32" s="220"/>
      <c r="G32" s="216"/>
      <c r="H32" s="221"/>
      <c r="I32" s="181"/>
      <c r="J32" s="181"/>
      <c r="K32" s="181"/>
      <c r="L32" s="181"/>
      <c r="M32" s="181"/>
      <c r="N32" s="181"/>
    </row>
    <row r="33" spans="1:14" ht="15.75" customHeight="1">
      <c r="A33" s="824"/>
      <c r="B33" s="826"/>
      <c r="C33" s="827"/>
      <c r="D33" s="828"/>
      <c r="E33" s="786"/>
      <c r="F33" s="220"/>
      <c r="G33" s="216"/>
      <c r="H33" s="221"/>
      <c r="I33" s="181"/>
      <c r="J33" s="181"/>
      <c r="K33" s="181"/>
      <c r="L33" s="181"/>
      <c r="M33" s="181"/>
      <c r="N33" s="181"/>
    </row>
    <row r="34" spans="1:14" ht="15.75" customHeight="1">
      <c r="A34" s="824"/>
      <c r="B34" s="826"/>
      <c r="C34" s="827"/>
      <c r="D34" s="828"/>
      <c r="E34" s="786"/>
      <c r="F34" s="220"/>
      <c r="G34" s="537" t="s">
        <v>557</v>
      </c>
      <c r="H34" s="221"/>
      <c r="I34" s="181"/>
      <c r="J34" s="181"/>
      <c r="K34" s="181"/>
      <c r="L34" s="181"/>
      <c r="M34" s="181"/>
      <c r="N34" s="181"/>
    </row>
    <row r="35" spans="1:14">
      <c r="A35" s="824"/>
      <c r="B35" s="826"/>
      <c r="C35" s="827"/>
      <c r="D35" s="828"/>
      <c r="E35" s="786"/>
      <c r="F35" s="222"/>
      <c r="G35" s="223"/>
      <c r="H35" s="224"/>
      <c r="I35" s="181"/>
      <c r="J35" s="181"/>
      <c r="K35" s="181"/>
      <c r="L35" s="181"/>
      <c r="M35" s="181"/>
      <c r="N35" s="181"/>
    </row>
    <row r="36" spans="1:14">
      <c r="A36" s="824"/>
      <c r="B36" s="826"/>
      <c r="C36" s="827"/>
      <c r="D36" s="827"/>
      <c r="E36" s="823" t="s">
        <v>556</v>
      </c>
      <c r="F36" s="536"/>
      <c r="G36" s="216"/>
      <c r="H36" s="221"/>
      <c r="I36" s="181"/>
      <c r="J36" s="181"/>
      <c r="K36" s="181"/>
      <c r="L36" s="181"/>
      <c r="M36" s="181"/>
      <c r="N36" s="181"/>
    </row>
    <row r="37" spans="1:14" ht="15" customHeight="1">
      <c r="A37" s="825"/>
      <c r="B37" s="211"/>
      <c r="C37" s="207"/>
      <c r="D37" s="538" t="s">
        <v>558</v>
      </c>
      <c r="E37" s="825"/>
      <c r="F37" s="536"/>
      <c r="G37" s="216"/>
      <c r="H37" s="221"/>
      <c r="I37" s="181"/>
      <c r="J37" s="181"/>
      <c r="K37" s="181"/>
      <c r="L37" s="181"/>
      <c r="M37" s="181"/>
      <c r="N37" s="181"/>
    </row>
    <row r="38" spans="1:14">
      <c r="A38" s="829" t="s">
        <v>609</v>
      </c>
      <c r="B38" s="208"/>
      <c r="C38" s="209"/>
      <c r="D38" s="210"/>
      <c r="E38" s="823" t="s">
        <v>608</v>
      </c>
      <c r="F38" s="225"/>
      <c r="G38" s="226"/>
      <c r="H38" s="227"/>
      <c r="I38" s="181"/>
      <c r="J38" s="181"/>
      <c r="K38" s="181"/>
      <c r="L38" s="181"/>
      <c r="M38" s="181"/>
      <c r="N38" s="181"/>
    </row>
    <row r="39" spans="1:14" ht="15.75" customHeight="1">
      <c r="A39" s="830"/>
      <c r="B39" s="211"/>
      <c r="C39" s="207"/>
      <c r="D39" s="212"/>
      <c r="E39" s="824"/>
      <c r="F39" s="228"/>
      <c r="G39" s="206"/>
      <c r="H39" s="229"/>
      <c r="I39" s="181"/>
      <c r="J39" s="181"/>
      <c r="K39" s="181"/>
      <c r="L39" s="181"/>
      <c r="M39" s="181"/>
      <c r="N39" s="181"/>
    </row>
    <row r="40" spans="1:14" ht="15.75" customHeight="1">
      <c r="A40" s="830"/>
      <c r="B40" s="211"/>
      <c r="C40" s="207"/>
      <c r="D40" s="212"/>
      <c r="E40" s="824"/>
      <c r="F40" s="228"/>
      <c r="G40" s="206"/>
      <c r="H40" s="229"/>
      <c r="I40" s="181"/>
      <c r="J40" s="181"/>
      <c r="K40" s="181"/>
      <c r="L40" s="181"/>
      <c r="M40" s="181"/>
      <c r="N40" s="181"/>
    </row>
    <row r="41" spans="1:14" ht="15" customHeight="1">
      <c r="A41" s="830"/>
      <c r="B41" s="211"/>
      <c r="C41" s="207"/>
      <c r="D41" s="212"/>
      <c r="E41" s="824"/>
      <c r="F41" s="228"/>
      <c r="G41" s="832"/>
      <c r="H41" s="833"/>
      <c r="I41" s="181"/>
      <c r="J41" s="181"/>
      <c r="K41" s="181"/>
      <c r="L41" s="181"/>
      <c r="M41" s="181"/>
      <c r="N41" s="181"/>
    </row>
    <row r="42" spans="1:14">
      <c r="A42" s="830"/>
      <c r="B42" s="211"/>
      <c r="C42" s="207"/>
      <c r="D42" s="212"/>
      <c r="E42" s="824"/>
      <c r="F42" s="228"/>
      <c r="G42" s="206"/>
      <c r="H42" s="229"/>
      <c r="I42" s="181"/>
      <c r="J42" s="181"/>
      <c r="K42" s="181"/>
      <c r="L42" s="181"/>
      <c r="M42" s="181"/>
      <c r="N42" s="181"/>
    </row>
    <row r="43" spans="1:14">
      <c r="A43" s="830"/>
      <c r="B43" s="211"/>
      <c r="C43" s="207"/>
      <c r="D43" s="212"/>
      <c r="E43" s="824"/>
      <c r="F43" s="228"/>
      <c r="G43" s="206"/>
      <c r="H43" s="229"/>
      <c r="I43" s="181"/>
      <c r="J43" s="181"/>
      <c r="K43" s="181"/>
      <c r="L43" s="181"/>
      <c r="M43" s="181"/>
      <c r="N43" s="181"/>
    </row>
    <row r="44" spans="1:14" ht="14.25" customHeight="1">
      <c r="A44" s="830"/>
      <c r="B44" s="211"/>
      <c r="C44" s="207"/>
      <c r="D44" s="212"/>
      <c r="E44" s="824"/>
      <c r="F44" s="228"/>
      <c r="G44" s="206"/>
      <c r="H44" s="229"/>
      <c r="I44" s="181"/>
      <c r="J44" s="181"/>
      <c r="K44" s="181"/>
      <c r="L44" s="181"/>
      <c r="M44" s="181"/>
      <c r="N44" s="181"/>
    </row>
    <row r="45" spans="1:14" ht="15.75" customHeight="1">
      <c r="A45" s="830"/>
      <c r="B45" s="211"/>
      <c r="C45" s="207"/>
      <c r="D45" s="212"/>
      <c r="E45" s="824"/>
      <c r="F45" s="228"/>
      <c r="G45" s="206"/>
      <c r="H45" s="229"/>
      <c r="I45" s="181"/>
      <c r="J45" s="181"/>
      <c r="K45" s="181"/>
      <c r="L45" s="181"/>
      <c r="M45" s="181"/>
      <c r="N45" s="181"/>
    </row>
    <row r="46" spans="1:14" ht="15" customHeight="1">
      <c r="A46" s="831"/>
      <c r="B46" s="213"/>
      <c r="C46" s="214"/>
      <c r="D46" s="215"/>
      <c r="E46" s="825"/>
      <c r="F46" s="230"/>
      <c r="G46" s="231"/>
      <c r="H46" s="232"/>
      <c r="I46" s="181"/>
      <c r="J46" s="181"/>
      <c r="K46" s="181"/>
      <c r="L46" s="181"/>
      <c r="M46" s="181"/>
      <c r="N46" s="181"/>
    </row>
    <row r="47" spans="1:14" ht="14.25" customHeight="1">
      <c r="A47" s="463" t="s">
        <v>548</v>
      </c>
      <c r="B47"/>
      <c r="C47"/>
      <c r="D47"/>
      <c r="E47"/>
      <c r="F47"/>
      <c r="G47"/>
      <c r="H47"/>
      <c r="I47" s="181"/>
      <c r="J47" s="181"/>
      <c r="K47" s="181"/>
      <c r="L47" s="181"/>
      <c r="M47" s="181"/>
      <c r="N47" s="181"/>
    </row>
    <row r="48" spans="1:14" ht="15.75" customHeight="1">
      <c r="A48" s="181"/>
      <c r="B48" s="205"/>
      <c r="C48" s="205"/>
      <c r="D48" s="31"/>
      <c r="E48" s="31"/>
      <c r="F48" s="31"/>
      <c r="G48" s="205"/>
      <c r="H48" s="182"/>
      <c r="I48" s="181"/>
      <c r="J48" s="181"/>
      <c r="K48" s="181"/>
      <c r="L48" s="181"/>
      <c r="M48" s="181"/>
      <c r="N48" s="181"/>
    </row>
    <row r="49" spans="1:83">
      <c r="A49" s="182"/>
      <c r="B49" s="182"/>
      <c r="C49" s="182"/>
      <c r="D49" s="182"/>
      <c r="E49" s="181"/>
      <c r="F49" s="181"/>
      <c r="G49" s="181"/>
      <c r="H49" s="181"/>
      <c r="I49" s="181"/>
      <c r="J49" s="181"/>
      <c r="K49" s="181"/>
      <c r="L49" s="181"/>
      <c r="M49" s="181"/>
      <c r="N49" s="181"/>
      <c r="O49" s="181"/>
      <c r="P49" s="181"/>
      <c r="Q49" s="181"/>
      <c r="R49" s="181"/>
      <c r="S49" s="181"/>
      <c r="T49" s="181"/>
      <c r="U49" s="181"/>
      <c r="V49" s="181"/>
      <c r="W49" s="181"/>
      <c r="X49" s="181"/>
      <c r="Y49" s="181"/>
      <c r="Z49" s="181"/>
      <c r="AA49" s="181"/>
      <c r="AB49" s="181"/>
      <c r="AC49" s="181"/>
    </row>
    <row r="50" spans="1:83" ht="21">
      <c r="A50" s="182"/>
      <c r="B50" s="182"/>
      <c r="C50" s="182"/>
      <c r="D50" s="182"/>
      <c r="E50" s="181"/>
      <c r="F50" s="8"/>
      <c r="G50" s="8"/>
      <c r="H50" s="8"/>
      <c r="I50" s="8"/>
      <c r="J50" s="181"/>
      <c r="K50" s="181"/>
      <c r="L50" s="181"/>
      <c r="M50" s="181"/>
      <c r="N50" s="182"/>
      <c r="O50" s="176"/>
      <c r="P50" s="176"/>
      <c r="Q50" s="176"/>
      <c r="R50" s="176"/>
      <c r="U50" s="181"/>
      <c r="V50" s="181"/>
      <c r="W50" s="181"/>
      <c r="X50" s="182"/>
      <c r="Y50" s="176"/>
      <c r="Z50" s="176"/>
      <c r="AA50" s="176"/>
      <c r="AB50" s="176"/>
      <c r="AE50" s="181"/>
      <c r="AF50" s="181"/>
      <c r="AG50" s="181"/>
      <c r="AH50" s="182"/>
      <c r="AI50" s="176"/>
      <c r="AJ50" s="176"/>
      <c r="AK50" s="176"/>
      <c r="AL50" s="176"/>
      <c r="BV50" s="181"/>
      <c r="BW50" s="181"/>
      <c r="BX50" s="181"/>
      <c r="BY50" s="181"/>
      <c r="BZ50" s="181"/>
      <c r="CA50" s="181"/>
      <c r="CB50" s="181"/>
      <c r="CC50" s="181"/>
      <c r="CD50" s="181"/>
      <c r="CE50" s="181"/>
    </row>
    <row r="51" spans="1:83" ht="21" customHeight="1">
      <c r="A51" s="181"/>
      <c r="B51" s="181"/>
      <c r="C51" s="181"/>
      <c r="E51" s="181"/>
      <c r="F51" s="181"/>
      <c r="G51" s="181"/>
      <c r="H51" s="181"/>
      <c r="I51" s="181"/>
      <c r="J51" s="181"/>
      <c r="K51" s="181"/>
      <c r="L51" s="181"/>
      <c r="M51" s="181"/>
      <c r="N51" s="182"/>
      <c r="O51" s="182"/>
      <c r="P51" s="182"/>
      <c r="Q51" s="182"/>
      <c r="R51" s="182"/>
      <c r="U51" s="181"/>
      <c r="V51" s="181"/>
      <c r="W51" s="181"/>
      <c r="X51" s="182"/>
      <c r="Y51" s="182"/>
      <c r="Z51" s="182"/>
      <c r="AA51" s="182"/>
      <c r="AB51" s="182"/>
      <c r="AE51" s="181"/>
      <c r="AF51" s="181"/>
      <c r="AG51" s="181"/>
      <c r="AH51" s="182"/>
      <c r="AI51" s="182"/>
      <c r="AJ51" s="182"/>
      <c r="AK51" s="182"/>
      <c r="AL51" s="182"/>
    </row>
    <row r="52" spans="1:83">
      <c r="A52" s="181"/>
      <c r="B52" s="181"/>
      <c r="C52" s="181"/>
      <c r="D52" s="183"/>
      <c r="F52" s="181"/>
      <c r="G52" s="181"/>
      <c r="H52" s="181"/>
      <c r="I52" s="181"/>
      <c r="J52" s="181"/>
      <c r="K52" s="181"/>
      <c r="L52" s="181"/>
      <c r="M52" s="181"/>
      <c r="N52" s="182"/>
      <c r="O52" s="182"/>
      <c r="P52" s="182"/>
      <c r="Q52" s="182"/>
      <c r="R52" s="182"/>
      <c r="U52" s="181"/>
      <c r="V52" s="181"/>
      <c r="W52" s="181"/>
      <c r="X52" s="182"/>
      <c r="Y52" s="182"/>
      <c r="Z52" s="182"/>
      <c r="AA52" s="182"/>
      <c r="AB52" s="182"/>
      <c r="AE52" s="181"/>
      <c r="AF52" s="181"/>
      <c r="AG52" s="181"/>
      <c r="AH52" s="182"/>
      <c r="AI52" s="182"/>
      <c r="AJ52" s="182"/>
      <c r="AK52" s="182"/>
      <c r="AL52" s="182"/>
    </row>
    <row r="53" spans="1:83">
      <c r="A53" s="181"/>
      <c r="B53" s="181"/>
      <c r="C53" s="181"/>
      <c r="D53" s="181"/>
      <c r="E53" s="181"/>
      <c r="F53" s="181"/>
      <c r="G53" s="181"/>
      <c r="H53" s="181"/>
      <c r="I53" s="181"/>
      <c r="J53" s="181"/>
      <c r="K53" s="181"/>
      <c r="L53" s="181"/>
      <c r="M53" s="181"/>
      <c r="N53" s="182"/>
      <c r="O53" s="182"/>
      <c r="P53" s="182"/>
      <c r="Q53" s="182"/>
      <c r="R53" s="182"/>
      <c r="U53" s="181"/>
      <c r="V53" s="181"/>
      <c r="W53" s="181"/>
      <c r="X53" s="182"/>
      <c r="Y53" s="182"/>
      <c r="Z53" s="182"/>
      <c r="AA53" s="182"/>
      <c r="AB53" s="182"/>
      <c r="AE53" s="181"/>
      <c r="AF53" s="181"/>
      <c r="AG53" s="181"/>
      <c r="AH53" s="182"/>
      <c r="AI53" s="182"/>
      <c r="AJ53" s="182"/>
      <c r="AK53" s="182"/>
      <c r="AL53" s="182"/>
    </row>
    <row r="54" spans="1:83">
      <c r="A54" s="181"/>
      <c r="B54" s="181"/>
      <c r="C54" s="181"/>
      <c r="D54" s="181"/>
      <c r="E54" s="181"/>
      <c r="F54" s="181"/>
      <c r="G54" s="181"/>
      <c r="H54" s="181"/>
      <c r="I54" s="181"/>
      <c r="J54" s="181"/>
      <c r="K54" s="181"/>
      <c r="L54" s="181"/>
      <c r="M54" s="181"/>
      <c r="N54" s="182"/>
      <c r="O54" s="182"/>
      <c r="P54" s="182"/>
      <c r="Q54" s="182"/>
      <c r="R54" s="182"/>
      <c r="U54" s="181"/>
      <c r="V54" s="181"/>
      <c r="W54" s="181"/>
      <c r="X54" s="182"/>
      <c r="Y54" s="182"/>
      <c r="Z54" s="182"/>
      <c r="AA54" s="182"/>
      <c r="AB54" s="182"/>
      <c r="AE54" s="181"/>
      <c r="AF54" s="181"/>
      <c r="AG54" s="181"/>
      <c r="AH54" s="182"/>
      <c r="AI54" s="182"/>
      <c r="AJ54" s="182"/>
      <c r="AK54" s="182"/>
      <c r="AL54" s="182"/>
    </row>
    <row r="55" spans="1:83">
      <c r="A55" s="181"/>
      <c r="B55" s="181"/>
      <c r="C55" s="181"/>
      <c r="D55" s="181"/>
      <c r="E55" s="181"/>
      <c r="F55" s="181"/>
      <c r="G55" s="181"/>
      <c r="H55" s="181"/>
      <c r="I55" s="181"/>
      <c r="J55" s="181"/>
      <c r="K55" s="181"/>
      <c r="L55" s="181"/>
      <c r="M55" s="181"/>
      <c r="N55" s="182"/>
      <c r="O55" s="182"/>
      <c r="P55" s="182"/>
      <c r="Q55" s="182"/>
      <c r="R55" s="182"/>
      <c r="U55" s="181"/>
      <c r="V55" s="181"/>
      <c r="W55" s="181"/>
      <c r="X55" s="182"/>
      <c r="Y55" s="182"/>
      <c r="Z55" s="182"/>
      <c r="AA55" s="182"/>
      <c r="AB55" s="182"/>
      <c r="AE55" s="181"/>
      <c r="AF55" s="181"/>
      <c r="AG55" s="181"/>
      <c r="AH55" s="182"/>
      <c r="AI55" s="182"/>
      <c r="AJ55" s="182"/>
      <c r="AK55" s="182"/>
      <c r="AL55" s="182"/>
    </row>
    <row r="56" spans="1:83">
      <c r="A56" s="181"/>
      <c r="B56" s="181"/>
      <c r="C56" s="181"/>
      <c r="D56" s="181"/>
      <c r="E56" s="181"/>
      <c r="F56" s="181"/>
      <c r="G56" s="181"/>
      <c r="H56" s="181"/>
      <c r="I56" s="181"/>
      <c r="J56" s="181"/>
      <c r="K56" s="181"/>
      <c r="L56" s="181"/>
      <c r="M56" s="181"/>
      <c r="N56" s="181"/>
      <c r="O56" s="181"/>
      <c r="P56" s="181"/>
      <c r="Q56" s="181"/>
      <c r="R56" s="181"/>
      <c r="U56" s="181"/>
      <c r="V56" s="181"/>
      <c r="W56" s="181"/>
      <c r="X56" s="182"/>
      <c r="Y56" s="181"/>
      <c r="Z56" s="181"/>
      <c r="AA56" s="181"/>
      <c r="AB56" s="181"/>
      <c r="AE56" s="181"/>
      <c r="AF56" s="181"/>
      <c r="AG56" s="181"/>
      <c r="AH56" s="182"/>
      <c r="AI56" s="181"/>
      <c r="AJ56" s="181"/>
      <c r="AK56" s="181"/>
      <c r="AL56" s="181"/>
    </row>
    <row r="57" spans="1:83">
      <c r="A57" s="181"/>
      <c r="B57" s="181"/>
      <c r="C57" s="181"/>
      <c r="D57" s="181"/>
      <c r="E57" s="181"/>
      <c r="F57" s="181"/>
      <c r="G57" s="181"/>
      <c r="H57" s="181"/>
      <c r="I57" s="181"/>
      <c r="J57" s="181"/>
      <c r="K57" s="181"/>
      <c r="L57" s="181"/>
      <c r="M57" s="181"/>
      <c r="N57" s="181"/>
      <c r="O57" s="181"/>
      <c r="U57" s="181"/>
      <c r="V57" s="181"/>
      <c r="W57" s="181"/>
      <c r="X57" s="181"/>
      <c r="Y57" s="181"/>
      <c r="AE57" s="181"/>
      <c r="AF57" s="181"/>
      <c r="AG57" s="181"/>
      <c r="AH57" s="181"/>
      <c r="AI57" s="181"/>
    </row>
    <row r="58" spans="1:83">
      <c r="A58" s="181"/>
      <c r="B58" s="181"/>
      <c r="C58" s="181"/>
      <c r="D58" s="10"/>
      <c r="E58" s="181"/>
      <c r="F58" s="181"/>
      <c r="G58" s="181"/>
      <c r="H58" s="181"/>
      <c r="I58" s="181"/>
      <c r="J58" s="181"/>
      <c r="K58" s="181"/>
      <c r="L58" s="181"/>
      <c r="M58" s="181"/>
      <c r="N58" s="181"/>
      <c r="O58" s="181"/>
      <c r="P58" s="12"/>
      <c r="Q58" s="12"/>
      <c r="R58" s="12"/>
      <c r="U58" s="181"/>
      <c r="V58" s="181"/>
      <c r="W58" s="181"/>
      <c r="X58" s="181"/>
      <c r="Y58" s="181"/>
      <c r="Z58" s="12"/>
      <c r="AA58" s="12"/>
      <c r="AB58" s="12"/>
      <c r="AE58" s="181"/>
      <c r="AF58" s="181"/>
      <c r="AG58" s="181"/>
      <c r="AH58" s="181"/>
      <c r="AI58" s="181"/>
      <c r="AJ58" s="12"/>
      <c r="AK58" s="12"/>
      <c r="AL58" s="12"/>
    </row>
    <row r="59" spans="1:83">
      <c r="C59" s="181"/>
      <c r="D59" s="181"/>
      <c r="E59" s="181"/>
      <c r="J59" s="181"/>
      <c r="K59" s="181"/>
      <c r="L59" s="181"/>
      <c r="M59" s="181"/>
      <c r="N59" s="181"/>
      <c r="O59" s="181"/>
      <c r="P59" s="181"/>
      <c r="Q59" s="181"/>
      <c r="R59" s="181"/>
      <c r="U59" s="181"/>
      <c r="V59" s="181"/>
      <c r="W59" s="181"/>
      <c r="X59" s="181"/>
      <c r="Y59" s="181"/>
      <c r="Z59" s="181"/>
      <c r="AA59" s="181"/>
      <c r="AB59" s="181"/>
      <c r="AE59" s="181"/>
      <c r="AF59" s="181"/>
      <c r="AG59" s="181"/>
      <c r="AH59" s="181"/>
      <c r="AI59" s="181"/>
      <c r="AJ59" s="181"/>
      <c r="AK59" s="181"/>
      <c r="AL59" s="181"/>
    </row>
    <row r="60" spans="1:83">
      <c r="K60" s="181"/>
      <c r="L60" s="181"/>
      <c r="M60" s="181"/>
      <c r="N60" s="181"/>
      <c r="O60" s="181"/>
      <c r="P60" s="181"/>
      <c r="Q60" s="181"/>
      <c r="R60" s="181"/>
      <c r="U60" s="181"/>
      <c r="V60" s="181"/>
      <c r="W60" s="181"/>
      <c r="X60" s="181"/>
      <c r="Y60" s="181"/>
      <c r="Z60" s="181"/>
      <c r="AA60" s="181"/>
      <c r="AB60" s="181"/>
      <c r="AE60" s="181"/>
      <c r="AF60" s="181"/>
      <c r="AG60" s="181"/>
      <c r="AH60" s="181"/>
      <c r="AI60" s="181"/>
      <c r="AJ60" s="181"/>
      <c r="AK60" s="181"/>
      <c r="AL60" s="181"/>
    </row>
    <row r="61" spans="1:83">
      <c r="K61" s="181"/>
      <c r="L61" s="181"/>
      <c r="M61" s="181"/>
      <c r="N61" s="181"/>
      <c r="O61" s="181"/>
      <c r="P61" s="181"/>
      <c r="Q61" s="181"/>
      <c r="R61" s="181"/>
      <c r="U61" s="181"/>
      <c r="V61" s="181"/>
      <c r="W61" s="181"/>
      <c r="X61" s="181"/>
      <c r="Y61" s="181"/>
      <c r="Z61" s="181"/>
      <c r="AA61" s="181"/>
      <c r="AB61" s="181"/>
      <c r="AE61" s="181"/>
      <c r="AF61" s="181"/>
      <c r="AG61" s="181"/>
      <c r="AH61" s="181"/>
      <c r="AI61" s="181"/>
      <c r="AJ61" s="181"/>
      <c r="AK61" s="181"/>
      <c r="AL61" s="181"/>
    </row>
    <row r="62" spans="1:83">
      <c r="K62" s="181"/>
      <c r="L62" s="181"/>
      <c r="M62" s="181"/>
      <c r="Q62" s="181"/>
      <c r="R62" s="181"/>
      <c r="U62" s="181"/>
      <c r="V62" s="181"/>
      <c r="W62" s="181"/>
      <c r="X62" s="181"/>
      <c r="AA62" s="181"/>
      <c r="AB62" s="181"/>
      <c r="AE62" s="181"/>
      <c r="AF62" s="181"/>
      <c r="AG62" s="181"/>
      <c r="AH62" s="181"/>
      <c r="AK62" s="181"/>
      <c r="AL62" s="181"/>
    </row>
    <row r="63" spans="1:83">
      <c r="K63" s="181"/>
      <c r="L63" s="181"/>
      <c r="M63" s="181"/>
      <c r="P63" s="181"/>
      <c r="Q63" s="181"/>
      <c r="R63" s="181"/>
      <c r="U63" s="181"/>
      <c r="V63" s="181"/>
      <c r="W63" s="181"/>
      <c r="Z63" s="181"/>
      <c r="AA63" s="181"/>
      <c r="AB63" s="181"/>
      <c r="AE63" s="181"/>
      <c r="AF63" s="181"/>
      <c r="AG63" s="181"/>
      <c r="AJ63" s="181"/>
      <c r="AK63" s="181"/>
      <c r="AL63" s="181"/>
    </row>
    <row r="64" spans="1:83">
      <c r="K64" s="181"/>
      <c r="L64" s="181"/>
      <c r="M64" s="181"/>
      <c r="U64" s="181"/>
      <c r="V64" s="181"/>
      <c r="W64" s="181"/>
      <c r="AE64" s="181"/>
      <c r="AF64" s="181"/>
      <c r="AG64" s="181"/>
    </row>
    <row r="65" spans="11:33">
      <c r="K65" s="181"/>
      <c r="L65" s="181"/>
      <c r="M65" s="181"/>
      <c r="U65" s="181"/>
      <c r="V65" s="181"/>
      <c r="W65" s="181"/>
      <c r="AE65" s="181"/>
      <c r="AF65" s="181"/>
      <c r="AG65" s="181"/>
    </row>
    <row r="66" spans="11:33">
      <c r="K66" s="181"/>
      <c r="L66" s="181"/>
      <c r="M66" s="181"/>
      <c r="U66" s="181"/>
      <c r="V66" s="181"/>
      <c r="W66" s="181"/>
      <c r="AE66" s="181"/>
      <c r="AF66" s="181"/>
      <c r="AG66" s="181"/>
    </row>
    <row r="67" spans="11:33">
      <c r="K67" s="181"/>
      <c r="L67" s="181"/>
      <c r="M67" s="181"/>
      <c r="U67" s="181"/>
      <c r="V67" s="181"/>
      <c r="W67" s="181"/>
      <c r="AE67" s="181"/>
      <c r="AF67" s="181"/>
      <c r="AG67" s="181"/>
    </row>
    <row r="68" spans="11:33">
      <c r="K68" s="181"/>
      <c r="L68" s="181"/>
      <c r="M68" s="181"/>
      <c r="U68" s="181"/>
      <c r="V68" s="181"/>
      <c r="W68" s="181"/>
      <c r="AE68" s="181"/>
      <c r="AF68" s="181"/>
      <c r="AG68" s="181"/>
    </row>
    <row r="69" spans="11:33">
      <c r="K69" s="181"/>
      <c r="L69" s="181"/>
      <c r="M69" s="181"/>
      <c r="U69" s="181"/>
      <c r="V69" s="181"/>
      <c r="W69" s="181"/>
      <c r="AE69" s="181"/>
      <c r="AF69" s="181"/>
      <c r="AG69" s="181"/>
    </row>
    <row r="70" spans="11:33">
      <c r="K70" s="181"/>
      <c r="L70" s="181"/>
      <c r="U70" s="181"/>
      <c r="V70" s="181"/>
      <c r="W70" s="181"/>
      <c r="AE70" s="181"/>
      <c r="AF70" s="181"/>
      <c r="AG70" s="181"/>
    </row>
    <row r="71" spans="11:33">
      <c r="K71" s="181"/>
      <c r="L71" s="181"/>
      <c r="U71" s="181"/>
      <c r="V71" s="181"/>
      <c r="AE71" s="181"/>
      <c r="AF71" s="181"/>
    </row>
    <row r="72" spans="11:33">
      <c r="K72" s="181"/>
      <c r="L72" s="181"/>
      <c r="U72" s="181"/>
      <c r="V72" s="181"/>
      <c r="AE72" s="181"/>
      <c r="AF72" s="181"/>
    </row>
  </sheetData>
  <mergeCells count="22">
    <mergeCell ref="A38:A46"/>
    <mergeCell ref="G41:H41"/>
    <mergeCell ref="A3:A6"/>
    <mergeCell ref="A7:A10"/>
    <mergeCell ref="E3:E6"/>
    <mergeCell ref="E7:E10"/>
    <mergeCell ref="E32:E35"/>
    <mergeCell ref="A14:A18"/>
    <mergeCell ref="A19:A23"/>
    <mergeCell ref="A24:A31"/>
    <mergeCell ref="A32:A37"/>
    <mergeCell ref="B32:D32"/>
    <mergeCell ref="E28:E29"/>
    <mergeCell ref="E24:E27"/>
    <mergeCell ref="E38:E46"/>
    <mergeCell ref="B33:D33"/>
    <mergeCell ref="A11:A13"/>
    <mergeCell ref="B34:D34"/>
    <mergeCell ref="B35:D35"/>
    <mergeCell ref="E36:E37"/>
    <mergeCell ref="E30:E31"/>
    <mergeCell ref="B36:D36"/>
  </mergeCells>
  <hyperlinks>
    <hyperlink ref="R57:R58" location="'ASHRAE Level I'!AI1" display="NEXT PAGE" xr:uid="{00000000-0004-0000-0B00-000000000000}"/>
    <hyperlink ref="AB57:AB58" location="'ASHRAE Level I'!AI1" display="NEXT PAGE" xr:uid="{00000000-0004-0000-0B00-000001000000}"/>
    <hyperlink ref="AL57:AL58" location="'ASHRAE Level I'!AI1" display="NEXT PAGE" xr:uid="{00000000-0004-0000-0B00-000002000000}"/>
  </hyperlinks>
  <pageMargins left="0.5" right="0.5" top="0.5" bottom="0.5" header="0.3" footer="0.3"/>
  <pageSetup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1</xdr:col>
                    <xdr:colOff>28575</xdr:colOff>
                    <xdr:row>13</xdr:row>
                    <xdr:rowOff>28575</xdr:rowOff>
                  </from>
                  <to>
                    <xdr:col>4</xdr:col>
                    <xdr:colOff>47625</xdr:colOff>
                    <xdr:row>13</xdr:row>
                    <xdr:rowOff>228600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4</xdr:col>
                    <xdr:colOff>0</xdr:colOff>
                    <xdr:row>13</xdr:row>
                    <xdr:rowOff>28575</xdr:rowOff>
                  </from>
                  <to>
                    <xdr:col>5</xdr:col>
                    <xdr:colOff>485775</xdr:colOff>
                    <xdr:row>13</xdr:row>
                    <xdr:rowOff>219075</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5</xdr:col>
                    <xdr:colOff>447675</xdr:colOff>
                    <xdr:row>13</xdr:row>
                    <xdr:rowOff>38100</xdr:rowOff>
                  </from>
                  <to>
                    <xdr:col>6</xdr:col>
                    <xdr:colOff>542925</xdr:colOff>
                    <xdr:row>13</xdr:row>
                    <xdr:rowOff>219075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1</xdr:col>
                    <xdr:colOff>257175</xdr:colOff>
                    <xdr:row>13</xdr:row>
                    <xdr:rowOff>314325</xdr:rowOff>
                  </from>
                  <to>
                    <xdr:col>7</xdr:col>
                    <xdr:colOff>38100</xdr:colOff>
                    <xdr:row>14</xdr:row>
                    <xdr:rowOff>104775</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1</xdr:col>
                    <xdr:colOff>257175</xdr:colOff>
                    <xdr:row>14</xdr:row>
                    <xdr:rowOff>104775</xdr:rowOff>
                  </from>
                  <to>
                    <xdr:col>6</xdr:col>
                    <xdr:colOff>923925</xdr:colOff>
                    <xdr:row>15</xdr:row>
                    <xdr:rowOff>152400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2</xdr:col>
                    <xdr:colOff>190500</xdr:colOff>
                    <xdr:row>16</xdr:row>
                    <xdr:rowOff>104775</xdr:rowOff>
                  </from>
                  <to>
                    <xdr:col>6</xdr:col>
                    <xdr:colOff>180975</xdr:colOff>
                    <xdr:row>17</xdr:row>
                    <xdr:rowOff>142875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1</xdr:col>
                    <xdr:colOff>257175</xdr:colOff>
                    <xdr:row>16</xdr:row>
                    <xdr:rowOff>142875</xdr:rowOff>
                  </from>
                  <to>
                    <xdr:col>3</xdr:col>
                    <xdr:colOff>371475</xdr:colOff>
                    <xdr:row>17</xdr:row>
                    <xdr:rowOff>104775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1</xdr:col>
                    <xdr:colOff>0</xdr:colOff>
                    <xdr:row>23</xdr:row>
                    <xdr:rowOff>28575</xdr:rowOff>
                  </from>
                  <to>
                    <xdr:col>3</xdr:col>
                    <xdr:colOff>485775</xdr:colOff>
                    <xdr:row>24</xdr:row>
                    <xdr:rowOff>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1</xdr:col>
                    <xdr:colOff>0</xdr:colOff>
                    <xdr:row>24</xdr:row>
                    <xdr:rowOff>28575</xdr:rowOff>
                  </from>
                  <to>
                    <xdr:col>3</xdr:col>
                    <xdr:colOff>371475</xdr:colOff>
                    <xdr:row>25</xdr:row>
                    <xdr:rowOff>28575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1</xdr:col>
                    <xdr:colOff>0</xdr:colOff>
                    <xdr:row>25</xdr:row>
                    <xdr:rowOff>0</xdr:rowOff>
                  </from>
                  <to>
                    <xdr:col>3</xdr:col>
                    <xdr:colOff>295275</xdr:colOff>
                    <xdr:row>26</xdr:row>
                    <xdr:rowOff>0</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1</xdr:col>
                    <xdr:colOff>0</xdr:colOff>
                    <xdr:row>26</xdr:row>
                    <xdr:rowOff>47625</xdr:rowOff>
                  </from>
                  <to>
                    <xdr:col>3</xdr:col>
                    <xdr:colOff>381000</xdr:colOff>
                    <xdr:row>27</xdr:row>
                    <xdr:rowOff>28575</xdr:rowOff>
                  </to>
                </anchor>
              </controlPr>
            </control>
          </mc:Choice>
        </mc:AlternateContent>
        <mc:AlternateContent xmlns:mc="http://schemas.openxmlformats.org/markup-compatibility/2006">
          <mc:Choice Requires="x14">
            <control shapeId="33804" r:id="rId15" name="Check Box 12">
              <controlPr defaultSize="0" autoFill="0" autoLine="0" autoPict="0">
                <anchor moveWithCells="1">
                  <from>
                    <xdr:col>1</xdr:col>
                    <xdr:colOff>0</xdr:colOff>
                    <xdr:row>27</xdr:row>
                    <xdr:rowOff>28575</xdr:rowOff>
                  </from>
                  <to>
                    <xdr:col>3</xdr:col>
                    <xdr:colOff>485775</xdr:colOff>
                    <xdr:row>28</xdr:row>
                    <xdr:rowOff>0</xdr:rowOff>
                  </to>
                </anchor>
              </controlPr>
            </control>
          </mc:Choice>
        </mc:AlternateContent>
        <mc:AlternateContent xmlns:mc="http://schemas.openxmlformats.org/markup-compatibility/2006">
          <mc:Choice Requires="x14">
            <control shapeId="33805" r:id="rId16" name="Check Box 13">
              <controlPr defaultSize="0" autoFill="0" autoLine="0" autoPict="0">
                <anchor moveWithCells="1">
                  <from>
                    <xdr:col>1</xdr:col>
                    <xdr:colOff>0</xdr:colOff>
                    <xdr:row>30</xdr:row>
                    <xdr:rowOff>28575</xdr:rowOff>
                  </from>
                  <to>
                    <xdr:col>3</xdr:col>
                    <xdr:colOff>409575</xdr:colOff>
                    <xdr:row>31</xdr:row>
                    <xdr:rowOff>28575</xdr:rowOff>
                  </to>
                </anchor>
              </controlPr>
            </control>
          </mc:Choice>
        </mc:AlternateContent>
        <mc:AlternateContent xmlns:mc="http://schemas.openxmlformats.org/markup-compatibility/2006">
          <mc:Choice Requires="x14">
            <control shapeId="33806" r:id="rId17" name="Check Box 14">
              <controlPr defaultSize="0" autoFill="0" autoLine="0" autoPict="0">
                <anchor moveWithCells="1">
                  <from>
                    <xdr:col>1</xdr:col>
                    <xdr:colOff>0</xdr:colOff>
                    <xdr:row>31</xdr:row>
                    <xdr:rowOff>28575</xdr:rowOff>
                  </from>
                  <to>
                    <xdr:col>3</xdr:col>
                    <xdr:colOff>266700</xdr:colOff>
                    <xdr:row>32</xdr:row>
                    <xdr:rowOff>28575</xdr:rowOff>
                  </to>
                </anchor>
              </controlPr>
            </control>
          </mc:Choice>
        </mc:AlternateContent>
        <mc:AlternateContent xmlns:mc="http://schemas.openxmlformats.org/markup-compatibility/2006">
          <mc:Choice Requires="x14">
            <control shapeId="33807" r:id="rId18" name="Check Box 15">
              <controlPr defaultSize="0" autoFill="0" autoLine="0" autoPict="0">
                <anchor moveWithCells="1">
                  <from>
                    <xdr:col>1</xdr:col>
                    <xdr:colOff>0</xdr:colOff>
                    <xdr:row>32</xdr:row>
                    <xdr:rowOff>9525</xdr:rowOff>
                  </from>
                  <to>
                    <xdr:col>3</xdr:col>
                    <xdr:colOff>104775</xdr:colOff>
                    <xdr:row>33</xdr:row>
                    <xdr:rowOff>9525</xdr:rowOff>
                  </to>
                </anchor>
              </controlPr>
            </control>
          </mc:Choice>
        </mc:AlternateContent>
        <mc:AlternateContent xmlns:mc="http://schemas.openxmlformats.org/markup-compatibility/2006">
          <mc:Choice Requires="x14">
            <control shapeId="33808" r:id="rId19" name="Check Box 16">
              <controlPr defaultSize="0" autoFill="0" autoLine="0" autoPict="0">
                <anchor moveWithCells="1">
                  <from>
                    <xdr:col>1</xdr:col>
                    <xdr:colOff>0</xdr:colOff>
                    <xdr:row>33</xdr:row>
                    <xdr:rowOff>0</xdr:rowOff>
                  </from>
                  <to>
                    <xdr:col>3</xdr:col>
                    <xdr:colOff>142875</xdr:colOff>
                    <xdr:row>34</xdr:row>
                    <xdr:rowOff>9525</xdr:rowOff>
                  </to>
                </anchor>
              </controlPr>
            </control>
          </mc:Choice>
        </mc:AlternateContent>
        <mc:AlternateContent xmlns:mc="http://schemas.openxmlformats.org/markup-compatibility/2006">
          <mc:Choice Requires="x14">
            <control shapeId="33809" r:id="rId20" name="Check Box 17">
              <controlPr defaultSize="0" autoFill="0" autoLine="0" autoPict="0">
                <anchor moveWithCells="1">
                  <from>
                    <xdr:col>1</xdr:col>
                    <xdr:colOff>0</xdr:colOff>
                    <xdr:row>34</xdr:row>
                    <xdr:rowOff>9525</xdr:rowOff>
                  </from>
                  <to>
                    <xdr:col>3</xdr:col>
                    <xdr:colOff>228600</xdr:colOff>
                    <xdr:row>35</xdr:row>
                    <xdr:rowOff>9525</xdr:rowOff>
                  </to>
                </anchor>
              </controlPr>
            </control>
          </mc:Choice>
        </mc:AlternateContent>
        <mc:AlternateContent xmlns:mc="http://schemas.openxmlformats.org/markup-compatibility/2006">
          <mc:Choice Requires="x14">
            <control shapeId="33810" r:id="rId21" name="Check Box 18">
              <controlPr defaultSize="0" autoFill="0" autoLine="0" autoPict="0">
                <anchor moveWithCells="1">
                  <from>
                    <xdr:col>1</xdr:col>
                    <xdr:colOff>0</xdr:colOff>
                    <xdr:row>35</xdr:row>
                    <xdr:rowOff>9525</xdr:rowOff>
                  </from>
                  <to>
                    <xdr:col>3</xdr:col>
                    <xdr:colOff>600075</xdr:colOff>
                    <xdr:row>36</xdr:row>
                    <xdr:rowOff>9525</xdr:rowOff>
                  </to>
                </anchor>
              </controlPr>
            </control>
          </mc:Choice>
        </mc:AlternateContent>
        <mc:AlternateContent xmlns:mc="http://schemas.openxmlformats.org/markup-compatibility/2006">
          <mc:Choice Requires="x14">
            <control shapeId="33812" r:id="rId22" name="Check Box 20">
              <controlPr defaultSize="0" autoFill="0" autoLine="0" autoPict="0">
                <anchor moveWithCells="1">
                  <from>
                    <xdr:col>1</xdr:col>
                    <xdr:colOff>0</xdr:colOff>
                    <xdr:row>37</xdr:row>
                    <xdr:rowOff>38100</xdr:rowOff>
                  </from>
                  <to>
                    <xdr:col>2</xdr:col>
                    <xdr:colOff>0</xdr:colOff>
                    <xdr:row>38</xdr:row>
                    <xdr:rowOff>28575</xdr:rowOff>
                  </to>
                </anchor>
              </controlPr>
            </control>
          </mc:Choice>
        </mc:AlternateContent>
        <mc:AlternateContent xmlns:mc="http://schemas.openxmlformats.org/markup-compatibility/2006">
          <mc:Choice Requires="x14">
            <control shapeId="33813" r:id="rId23" name="Check Box 21">
              <controlPr defaultSize="0" autoFill="0" autoLine="0" autoPict="0">
                <anchor moveWithCells="1">
                  <from>
                    <xdr:col>1</xdr:col>
                    <xdr:colOff>533400</xdr:colOff>
                    <xdr:row>39</xdr:row>
                    <xdr:rowOff>0</xdr:rowOff>
                  </from>
                  <to>
                    <xdr:col>3</xdr:col>
                    <xdr:colOff>409575</xdr:colOff>
                    <xdr:row>40</xdr:row>
                    <xdr:rowOff>28575</xdr:rowOff>
                  </to>
                </anchor>
              </controlPr>
            </control>
          </mc:Choice>
        </mc:AlternateContent>
        <mc:AlternateContent xmlns:mc="http://schemas.openxmlformats.org/markup-compatibility/2006">
          <mc:Choice Requires="x14">
            <control shapeId="33814" r:id="rId24" name="Check Box 22">
              <controlPr defaultSize="0" autoFill="0" autoLine="0" autoPict="0">
                <anchor moveWithCells="1">
                  <from>
                    <xdr:col>1</xdr:col>
                    <xdr:colOff>533400</xdr:colOff>
                    <xdr:row>40</xdr:row>
                    <xdr:rowOff>28575</xdr:rowOff>
                  </from>
                  <to>
                    <xdr:col>3</xdr:col>
                    <xdr:colOff>457200</xdr:colOff>
                    <xdr:row>41</xdr:row>
                    <xdr:rowOff>9525</xdr:rowOff>
                  </to>
                </anchor>
              </controlPr>
            </control>
          </mc:Choice>
        </mc:AlternateContent>
        <mc:AlternateContent xmlns:mc="http://schemas.openxmlformats.org/markup-compatibility/2006">
          <mc:Choice Requires="x14">
            <control shapeId="33815" r:id="rId25" name="Check Box 23">
              <controlPr defaultSize="0" autoFill="0" autoLine="0" autoPict="0">
                <anchor moveWithCells="1">
                  <from>
                    <xdr:col>1</xdr:col>
                    <xdr:colOff>0</xdr:colOff>
                    <xdr:row>44</xdr:row>
                    <xdr:rowOff>28575</xdr:rowOff>
                  </from>
                  <to>
                    <xdr:col>3</xdr:col>
                    <xdr:colOff>0</xdr:colOff>
                    <xdr:row>45</xdr:row>
                    <xdr:rowOff>28575</xdr:rowOff>
                  </to>
                </anchor>
              </controlPr>
            </control>
          </mc:Choice>
        </mc:AlternateContent>
        <mc:AlternateContent xmlns:mc="http://schemas.openxmlformats.org/markup-compatibility/2006">
          <mc:Choice Requires="x14">
            <control shapeId="33816" r:id="rId26" name="Check Box 24">
              <controlPr defaultSize="0" autoFill="0" autoLine="0" autoPict="0">
                <anchor moveWithCells="1">
                  <from>
                    <xdr:col>1</xdr:col>
                    <xdr:colOff>0</xdr:colOff>
                    <xdr:row>45</xdr:row>
                    <xdr:rowOff>9525</xdr:rowOff>
                  </from>
                  <to>
                    <xdr:col>4</xdr:col>
                    <xdr:colOff>762000</xdr:colOff>
                    <xdr:row>46</xdr:row>
                    <xdr:rowOff>9525</xdr:rowOff>
                  </to>
                </anchor>
              </controlPr>
            </control>
          </mc:Choice>
        </mc:AlternateContent>
        <mc:AlternateContent xmlns:mc="http://schemas.openxmlformats.org/markup-compatibility/2006">
          <mc:Choice Requires="x14">
            <control shapeId="33817" r:id="rId27" name="Check Box 25">
              <controlPr defaultSize="0" autoFill="0" autoLine="0" autoPict="0">
                <anchor moveWithCells="1">
                  <from>
                    <xdr:col>5</xdr:col>
                    <xdr:colOff>9525</xdr:colOff>
                    <xdr:row>23</xdr:row>
                    <xdr:rowOff>0</xdr:rowOff>
                  </from>
                  <to>
                    <xdr:col>5</xdr:col>
                    <xdr:colOff>723900</xdr:colOff>
                    <xdr:row>24</xdr:row>
                    <xdr:rowOff>28575</xdr:rowOff>
                  </to>
                </anchor>
              </controlPr>
            </control>
          </mc:Choice>
        </mc:AlternateContent>
        <mc:AlternateContent xmlns:mc="http://schemas.openxmlformats.org/markup-compatibility/2006">
          <mc:Choice Requires="x14">
            <control shapeId="33818" r:id="rId28" name="Check Box 26">
              <controlPr defaultSize="0" autoFill="0" autoLine="0" autoPict="0">
                <anchor moveWithCells="1">
                  <from>
                    <xdr:col>5</xdr:col>
                    <xdr:colOff>9525</xdr:colOff>
                    <xdr:row>24</xdr:row>
                    <xdr:rowOff>0</xdr:rowOff>
                  </from>
                  <to>
                    <xdr:col>5</xdr:col>
                    <xdr:colOff>695325</xdr:colOff>
                    <xdr:row>25</xdr:row>
                    <xdr:rowOff>0</xdr:rowOff>
                  </to>
                </anchor>
              </controlPr>
            </control>
          </mc:Choice>
        </mc:AlternateContent>
        <mc:AlternateContent xmlns:mc="http://schemas.openxmlformats.org/markup-compatibility/2006">
          <mc:Choice Requires="x14">
            <control shapeId="33819" r:id="rId29" name="Check Box 27">
              <controlPr defaultSize="0" autoFill="0" autoLine="0" autoPict="0">
                <anchor moveWithCells="1">
                  <from>
                    <xdr:col>5</xdr:col>
                    <xdr:colOff>9525</xdr:colOff>
                    <xdr:row>24</xdr:row>
                    <xdr:rowOff>219075</xdr:rowOff>
                  </from>
                  <to>
                    <xdr:col>6</xdr:col>
                    <xdr:colOff>333375</xdr:colOff>
                    <xdr:row>26</xdr:row>
                    <xdr:rowOff>0</xdr:rowOff>
                  </to>
                </anchor>
              </controlPr>
            </control>
          </mc:Choice>
        </mc:AlternateContent>
        <mc:AlternateContent xmlns:mc="http://schemas.openxmlformats.org/markup-compatibility/2006">
          <mc:Choice Requires="x14">
            <control shapeId="33820" r:id="rId30" name="Check Box 28">
              <controlPr defaultSize="0" autoFill="0" autoLine="0" autoPict="0">
                <anchor moveWithCells="1">
                  <from>
                    <xdr:col>5</xdr:col>
                    <xdr:colOff>9525</xdr:colOff>
                    <xdr:row>26</xdr:row>
                    <xdr:rowOff>0</xdr:rowOff>
                  </from>
                  <to>
                    <xdr:col>6</xdr:col>
                    <xdr:colOff>104775</xdr:colOff>
                    <xdr:row>27</xdr:row>
                    <xdr:rowOff>0</xdr:rowOff>
                  </to>
                </anchor>
              </controlPr>
            </control>
          </mc:Choice>
        </mc:AlternateContent>
        <mc:AlternateContent xmlns:mc="http://schemas.openxmlformats.org/markup-compatibility/2006">
          <mc:Choice Requires="x14">
            <control shapeId="33821" r:id="rId31" name="Check Box 29">
              <controlPr defaultSize="0" autoFill="0" autoLine="0" autoPict="0">
                <anchor moveWithCells="1">
                  <from>
                    <xdr:col>5</xdr:col>
                    <xdr:colOff>9525</xdr:colOff>
                    <xdr:row>27</xdr:row>
                    <xdr:rowOff>28575</xdr:rowOff>
                  </from>
                  <to>
                    <xdr:col>6</xdr:col>
                    <xdr:colOff>104775</xdr:colOff>
                    <xdr:row>28</xdr:row>
                    <xdr:rowOff>0</xdr:rowOff>
                  </to>
                </anchor>
              </controlPr>
            </control>
          </mc:Choice>
        </mc:AlternateContent>
        <mc:AlternateContent xmlns:mc="http://schemas.openxmlformats.org/markup-compatibility/2006">
          <mc:Choice Requires="x14">
            <control shapeId="33822" r:id="rId32" name="Check Box 30">
              <controlPr defaultSize="0" autoFill="0" autoLine="0" autoPict="0">
                <anchor moveWithCells="1">
                  <from>
                    <xdr:col>5</xdr:col>
                    <xdr:colOff>28575</xdr:colOff>
                    <xdr:row>29</xdr:row>
                    <xdr:rowOff>0</xdr:rowOff>
                  </from>
                  <to>
                    <xdr:col>5</xdr:col>
                    <xdr:colOff>676275</xdr:colOff>
                    <xdr:row>30</xdr:row>
                    <xdr:rowOff>38100</xdr:rowOff>
                  </to>
                </anchor>
              </controlPr>
            </control>
          </mc:Choice>
        </mc:AlternateContent>
        <mc:AlternateContent xmlns:mc="http://schemas.openxmlformats.org/markup-compatibility/2006">
          <mc:Choice Requires="x14">
            <control shapeId="33823" r:id="rId33" name="Check Box 31">
              <controlPr defaultSize="0" autoFill="0" autoLine="0" autoPict="0">
                <anchor moveWithCells="1">
                  <from>
                    <xdr:col>6</xdr:col>
                    <xdr:colOff>47625</xdr:colOff>
                    <xdr:row>27</xdr:row>
                    <xdr:rowOff>9525</xdr:rowOff>
                  </from>
                  <to>
                    <xdr:col>6</xdr:col>
                    <xdr:colOff>838200</xdr:colOff>
                    <xdr:row>28</xdr:row>
                    <xdr:rowOff>0</xdr:rowOff>
                  </to>
                </anchor>
              </controlPr>
            </control>
          </mc:Choice>
        </mc:AlternateContent>
        <mc:AlternateContent xmlns:mc="http://schemas.openxmlformats.org/markup-compatibility/2006">
          <mc:Choice Requires="x14">
            <control shapeId="33824" r:id="rId34" name="Check Box 32">
              <controlPr defaultSize="0" autoFill="0" autoLine="0" autoPict="0">
                <anchor moveWithCells="1">
                  <from>
                    <xdr:col>6</xdr:col>
                    <xdr:colOff>66675</xdr:colOff>
                    <xdr:row>29</xdr:row>
                    <xdr:rowOff>0</xdr:rowOff>
                  </from>
                  <to>
                    <xdr:col>6</xdr:col>
                    <xdr:colOff>762000</xdr:colOff>
                    <xdr:row>30</xdr:row>
                    <xdr:rowOff>47625</xdr:rowOff>
                  </to>
                </anchor>
              </controlPr>
            </control>
          </mc:Choice>
        </mc:AlternateContent>
        <mc:AlternateContent xmlns:mc="http://schemas.openxmlformats.org/markup-compatibility/2006">
          <mc:Choice Requires="x14">
            <control shapeId="33825" r:id="rId35" name="Check Box 33">
              <controlPr defaultSize="0" autoFill="0" autoLine="0" autoPict="0">
                <anchor moveWithCells="1">
                  <from>
                    <xdr:col>6</xdr:col>
                    <xdr:colOff>800100</xdr:colOff>
                    <xdr:row>27</xdr:row>
                    <xdr:rowOff>0</xdr:rowOff>
                  </from>
                  <to>
                    <xdr:col>7</xdr:col>
                    <xdr:colOff>600075</xdr:colOff>
                    <xdr:row>28</xdr:row>
                    <xdr:rowOff>0</xdr:rowOff>
                  </to>
                </anchor>
              </controlPr>
            </control>
          </mc:Choice>
        </mc:AlternateContent>
        <mc:AlternateContent xmlns:mc="http://schemas.openxmlformats.org/markup-compatibility/2006">
          <mc:Choice Requires="x14">
            <control shapeId="33826" r:id="rId36" name="Check Box 34">
              <controlPr defaultSize="0" autoFill="0" autoLine="0" autoPict="0">
                <anchor moveWithCells="1">
                  <from>
                    <xdr:col>5</xdr:col>
                    <xdr:colOff>9525</xdr:colOff>
                    <xdr:row>31</xdr:row>
                    <xdr:rowOff>28575</xdr:rowOff>
                  </from>
                  <to>
                    <xdr:col>6</xdr:col>
                    <xdr:colOff>180975</xdr:colOff>
                    <xdr:row>32</xdr:row>
                    <xdr:rowOff>28575</xdr:rowOff>
                  </to>
                </anchor>
              </controlPr>
            </control>
          </mc:Choice>
        </mc:AlternateContent>
        <mc:AlternateContent xmlns:mc="http://schemas.openxmlformats.org/markup-compatibility/2006">
          <mc:Choice Requires="x14">
            <control shapeId="33827" r:id="rId37" name="Check Box 35">
              <controlPr defaultSize="0" autoFill="0" autoLine="0" autoPict="0">
                <anchor moveWithCells="1">
                  <from>
                    <xdr:col>5</xdr:col>
                    <xdr:colOff>9525</xdr:colOff>
                    <xdr:row>32</xdr:row>
                    <xdr:rowOff>9525</xdr:rowOff>
                  </from>
                  <to>
                    <xdr:col>5</xdr:col>
                    <xdr:colOff>752475</xdr:colOff>
                    <xdr:row>33</xdr:row>
                    <xdr:rowOff>28575</xdr:rowOff>
                  </to>
                </anchor>
              </controlPr>
            </control>
          </mc:Choice>
        </mc:AlternateContent>
        <mc:AlternateContent xmlns:mc="http://schemas.openxmlformats.org/markup-compatibility/2006">
          <mc:Choice Requires="x14">
            <control shapeId="33828" r:id="rId38" name="Check Box 36">
              <controlPr defaultSize="0" autoFill="0" autoLine="0" autoPict="0">
                <anchor moveWithCells="1">
                  <from>
                    <xdr:col>5</xdr:col>
                    <xdr:colOff>9525</xdr:colOff>
                    <xdr:row>33</xdr:row>
                    <xdr:rowOff>0</xdr:rowOff>
                  </from>
                  <to>
                    <xdr:col>6</xdr:col>
                    <xdr:colOff>333375</xdr:colOff>
                    <xdr:row>34</xdr:row>
                    <xdr:rowOff>9525</xdr:rowOff>
                  </to>
                </anchor>
              </controlPr>
            </control>
          </mc:Choice>
        </mc:AlternateContent>
        <mc:AlternateContent xmlns:mc="http://schemas.openxmlformats.org/markup-compatibility/2006">
          <mc:Choice Requires="x14">
            <control shapeId="33829" r:id="rId39" name="Check Box 37">
              <controlPr defaultSize="0" autoFill="0" autoLine="0" autoPict="0">
                <anchor moveWithCells="1">
                  <from>
                    <xdr:col>5</xdr:col>
                    <xdr:colOff>9525</xdr:colOff>
                    <xdr:row>34</xdr:row>
                    <xdr:rowOff>9525</xdr:rowOff>
                  </from>
                  <to>
                    <xdr:col>6</xdr:col>
                    <xdr:colOff>28575</xdr:colOff>
                    <xdr:row>35</xdr:row>
                    <xdr:rowOff>28575</xdr:rowOff>
                  </to>
                </anchor>
              </controlPr>
            </control>
          </mc:Choice>
        </mc:AlternateContent>
        <mc:AlternateContent xmlns:mc="http://schemas.openxmlformats.org/markup-compatibility/2006">
          <mc:Choice Requires="x14">
            <control shapeId="33830" r:id="rId40" name="Check Box 38">
              <controlPr defaultSize="0" autoFill="0" autoLine="0" autoPict="0">
                <anchor moveWithCells="1">
                  <from>
                    <xdr:col>6</xdr:col>
                    <xdr:colOff>381000</xdr:colOff>
                    <xdr:row>35</xdr:row>
                    <xdr:rowOff>0</xdr:rowOff>
                  </from>
                  <to>
                    <xdr:col>7</xdr:col>
                    <xdr:colOff>219075</xdr:colOff>
                    <xdr:row>36</xdr:row>
                    <xdr:rowOff>0</xdr:rowOff>
                  </to>
                </anchor>
              </controlPr>
            </control>
          </mc:Choice>
        </mc:AlternateContent>
        <mc:AlternateContent xmlns:mc="http://schemas.openxmlformats.org/markup-compatibility/2006">
          <mc:Choice Requires="x14">
            <control shapeId="33831" r:id="rId41" name="Check Box 39">
              <controlPr defaultSize="0" autoFill="0" autoLine="0" autoPict="0">
                <anchor moveWithCells="1">
                  <from>
                    <xdr:col>6</xdr:col>
                    <xdr:colOff>381000</xdr:colOff>
                    <xdr:row>35</xdr:row>
                    <xdr:rowOff>152400</xdr:rowOff>
                  </from>
                  <to>
                    <xdr:col>7</xdr:col>
                    <xdr:colOff>485775</xdr:colOff>
                    <xdr:row>36</xdr:row>
                    <xdr:rowOff>180975</xdr:rowOff>
                  </to>
                </anchor>
              </controlPr>
            </control>
          </mc:Choice>
        </mc:AlternateContent>
        <mc:AlternateContent xmlns:mc="http://schemas.openxmlformats.org/markup-compatibility/2006">
          <mc:Choice Requires="x14">
            <control shapeId="33834" r:id="rId42" name="Check Box 42">
              <controlPr defaultSize="0" autoFill="0" autoLine="0" autoPict="0">
                <anchor moveWithCells="1">
                  <from>
                    <xdr:col>5</xdr:col>
                    <xdr:colOff>0</xdr:colOff>
                    <xdr:row>34</xdr:row>
                    <xdr:rowOff>180975</xdr:rowOff>
                  </from>
                  <to>
                    <xdr:col>6</xdr:col>
                    <xdr:colOff>38100</xdr:colOff>
                    <xdr:row>36</xdr:row>
                    <xdr:rowOff>28575</xdr:rowOff>
                  </to>
                </anchor>
              </controlPr>
            </control>
          </mc:Choice>
        </mc:AlternateContent>
        <mc:AlternateContent xmlns:mc="http://schemas.openxmlformats.org/markup-compatibility/2006">
          <mc:Choice Requires="x14">
            <control shapeId="33835" r:id="rId43" name="Check Box 43">
              <controlPr defaultSize="0" autoFill="0" autoLine="0" autoPict="0">
                <anchor moveWithCells="1">
                  <from>
                    <xdr:col>5</xdr:col>
                    <xdr:colOff>0</xdr:colOff>
                    <xdr:row>35</xdr:row>
                    <xdr:rowOff>180975</xdr:rowOff>
                  </from>
                  <to>
                    <xdr:col>6</xdr:col>
                    <xdr:colOff>76200</xdr:colOff>
                    <xdr:row>36</xdr:row>
                    <xdr:rowOff>180975</xdr:rowOff>
                  </to>
                </anchor>
              </controlPr>
            </control>
          </mc:Choice>
        </mc:AlternateContent>
        <mc:AlternateContent xmlns:mc="http://schemas.openxmlformats.org/markup-compatibility/2006">
          <mc:Choice Requires="x14">
            <control shapeId="33836" r:id="rId44" name="Check Box 44">
              <controlPr defaultSize="0" autoFill="0" autoLine="0" autoPict="0">
                <anchor moveWithCells="1">
                  <from>
                    <xdr:col>1</xdr:col>
                    <xdr:colOff>0</xdr:colOff>
                    <xdr:row>38</xdr:row>
                    <xdr:rowOff>0</xdr:rowOff>
                  </from>
                  <to>
                    <xdr:col>2</xdr:col>
                    <xdr:colOff>180975</xdr:colOff>
                    <xdr:row>39</xdr:row>
                    <xdr:rowOff>28575</xdr:rowOff>
                  </to>
                </anchor>
              </controlPr>
            </control>
          </mc:Choice>
        </mc:AlternateContent>
        <mc:AlternateContent xmlns:mc="http://schemas.openxmlformats.org/markup-compatibility/2006">
          <mc:Choice Requires="x14">
            <control shapeId="33837" r:id="rId45" name="Check Box 45">
              <controlPr defaultSize="0" autoFill="0" autoLine="0" autoPict="0">
                <anchor moveWithCells="1">
                  <from>
                    <xdr:col>1</xdr:col>
                    <xdr:colOff>533400</xdr:colOff>
                    <xdr:row>42</xdr:row>
                    <xdr:rowOff>9525</xdr:rowOff>
                  </from>
                  <to>
                    <xdr:col>3</xdr:col>
                    <xdr:colOff>314325</xdr:colOff>
                    <xdr:row>43</xdr:row>
                    <xdr:rowOff>9525</xdr:rowOff>
                  </to>
                </anchor>
              </controlPr>
            </control>
          </mc:Choice>
        </mc:AlternateContent>
        <mc:AlternateContent xmlns:mc="http://schemas.openxmlformats.org/markup-compatibility/2006">
          <mc:Choice Requires="x14">
            <control shapeId="33838" r:id="rId46" name="Check Box 46">
              <controlPr defaultSize="0" autoFill="0" autoLine="0" autoPict="0">
                <anchor moveWithCells="1">
                  <from>
                    <xdr:col>1</xdr:col>
                    <xdr:colOff>533400</xdr:colOff>
                    <xdr:row>43</xdr:row>
                    <xdr:rowOff>9525</xdr:rowOff>
                  </from>
                  <to>
                    <xdr:col>3</xdr:col>
                    <xdr:colOff>533400</xdr:colOff>
                    <xdr:row>44</xdr:row>
                    <xdr:rowOff>9525</xdr:rowOff>
                  </to>
                </anchor>
              </controlPr>
            </control>
          </mc:Choice>
        </mc:AlternateContent>
        <mc:AlternateContent xmlns:mc="http://schemas.openxmlformats.org/markup-compatibility/2006">
          <mc:Choice Requires="x14">
            <control shapeId="33839" r:id="rId47" name="Check Box 47">
              <controlPr defaultSize="0" autoFill="0" autoLine="0" autoPict="0">
                <anchor moveWithCells="1">
                  <from>
                    <xdr:col>1</xdr:col>
                    <xdr:colOff>0</xdr:colOff>
                    <xdr:row>41</xdr:row>
                    <xdr:rowOff>0</xdr:rowOff>
                  </from>
                  <to>
                    <xdr:col>2</xdr:col>
                    <xdr:colOff>180975</xdr:colOff>
                    <xdr:row>42</xdr:row>
                    <xdr:rowOff>28575</xdr:rowOff>
                  </to>
                </anchor>
              </controlPr>
            </control>
          </mc:Choice>
        </mc:AlternateContent>
        <mc:AlternateContent xmlns:mc="http://schemas.openxmlformats.org/markup-compatibility/2006">
          <mc:Choice Requires="x14">
            <control shapeId="33840" r:id="rId48" name="Check Box 48">
              <controlPr defaultSize="0" autoFill="0" autoLine="0" autoPict="0">
                <anchor moveWithCells="1">
                  <from>
                    <xdr:col>5</xdr:col>
                    <xdr:colOff>9525</xdr:colOff>
                    <xdr:row>37</xdr:row>
                    <xdr:rowOff>0</xdr:rowOff>
                  </from>
                  <to>
                    <xdr:col>6</xdr:col>
                    <xdr:colOff>266700</xdr:colOff>
                    <xdr:row>38</xdr:row>
                    <xdr:rowOff>28575</xdr:rowOff>
                  </to>
                </anchor>
              </controlPr>
            </control>
          </mc:Choice>
        </mc:AlternateContent>
        <mc:AlternateContent xmlns:mc="http://schemas.openxmlformats.org/markup-compatibility/2006">
          <mc:Choice Requires="x14">
            <control shapeId="33841" r:id="rId49" name="Check Box 49">
              <controlPr defaultSize="0" autoFill="0" autoLine="0" autoPict="0">
                <anchor moveWithCells="1">
                  <from>
                    <xdr:col>5</xdr:col>
                    <xdr:colOff>9525</xdr:colOff>
                    <xdr:row>38</xdr:row>
                    <xdr:rowOff>0</xdr:rowOff>
                  </from>
                  <to>
                    <xdr:col>6</xdr:col>
                    <xdr:colOff>142875</xdr:colOff>
                    <xdr:row>39</xdr:row>
                    <xdr:rowOff>28575</xdr:rowOff>
                  </to>
                </anchor>
              </controlPr>
            </control>
          </mc:Choice>
        </mc:AlternateContent>
        <mc:AlternateContent xmlns:mc="http://schemas.openxmlformats.org/markup-compatibility/2006">
          <mc:Choice Requires="x14">
            <control shapeId="33842" r:id="rId50" name="Check Box 50">
              <controlPr defaultSize="0" autoFill="0" autoLine="0" autoPict="0">
                <anchor moveWithCells="1">
                  <from>
                    <xdr:col>5</xdr:col>
                    <xdr:colOff>9525</xdr:colOff>
                    <xdr:row>39</xdr:row>
                    <xdr:rowOff>0</xdr:rowOff>
                  </from>
                  <to>
                    <xdr:col>7</xdr:col>
                    <xdr:colOff>466725</xdr:colOff>
                    <xdr:row>40</xdr:row>
                    <xdr:rowOff>76200</xdr:rowOff>
                  </to>
                </anchor>
              </controlPr>
            </control>
          </mc:Choice>
        </mc:AlternateContent>
        <mc:AlternateContent xmlns:mc="http://schemas.openxmlformats.org/markup-compatibility/2006">
          <mc:Choice Requires="x14">
            <control shapeId="33843" r:id="rId51" name="Check Box 51">
              <controlPr defaultSize="0" autoFill="0" autoLine="0" autoPict="0">
                <anchor moveWithCells="1">
                  <from>
                    <xdr:col>5</xdr:col>
                    <xdr:colOff>9525</xdr:colOff>
                    <xdr:row>41</xdr:row>
                    <xdr:rowOff>38100</xdr:rowOff>
                  </from>
                  <to>
                    <xdr:col>8</xdr:col>
                    <xdr:colOff>180975</xdr:colOff>
                    <xdr:row>42</xdr:row>
                    <xdr:rowOff>66675</xdr:rowOff>
                  </to>
                </anchor>
              </controlPr>
            </control>
          </mc:Choice>
        </mc:AlternateContent>
        <mc:AlternateContent xmlns:mc="http://schemas.openxmlformats.org/markup-compatibility/2006">
          <mc:Choice Requires="x14">
            <control shapeId="33844" r:id="rId52" name="Check Box 52">
              <controlPr defaultSize="0" autoFill="0" autoLine="0" autoPict="0">
                <anchor moveWithCells="1">
                  <from>
                    <xdr:col>6</xdr:col>
                    <xdr:colOff>342900</xdr:colOff>
                    <xdr:row>24</xdr:row>
                    <xdr:rowOff>9525</xdr:rowOff>
                  </from>
                  <to>
                    <xdr:col>7</xdr:col>
                    <xdr:colOff>381000</xdr:colOff>
                    <xdr:row>25</xdr:row>
                    <xdr:rowOff>0</xdr:rowOff>
                  </to>
                </anchor>
              </controlPr>
            </control>
          </mc:Choice>
        </mc:AlternateContent>
        <mc:AlternateContent xmlns:mc="http://schemas.openxmlformats.org/markup-compatibility/2006">
          <mc:Choice Requires="x14">
            <control shapeId="33845" r:id="rId53" name="Check Box 53">
              <controlPr defaultSize="0" autoFill="0" autoLine="0" autoPict="0">
                <anchor moveWithCells="1">
                  <from>
                    <xdr:col>6</xdr:col>
                    <xdr:colOff>342900</xdr:colOff>
                    <xdr:row>23</xdr:row>
                    <xdr:rowOff>0</xdr:rowOff>
                  </from>
                  <to>
                    <xdr:col>7</xdr:col>
                    <xdr:colOff>409575</xdr:colOff>
                    <xdr:row>24</xdr:row>
                    <xdr:rowOff>28575</xdr:rowOff>
                  </to>
                </anchor>
              </controlPr>
            </control>
          </mc:Choice>
        </mc:AlternateContent>
        <mc:AlternateContent xmlns:mc="http://schemas.openxmlformats.org/markup-compatibility/2006">
          <mc:Choice Requires="x14">
            <control shapeId="33846" r:id="rId54" name="Check Box 54">
              <controlPr defaultSize="0" autoFill="0" autoLine="0" autoPict="0">
                <anchor moveWithCells="1">
                  <from>
                    <xdr:col>6</xdr:col>
                    <xdr:colOff>342900</xdr:colOff>
                    <xdr:row>25</xdr:row>
                    <xdr:rowOff>0</xdr:rowOff>
                  </from>
                  <to>
                    <xdr:col>7</xdr:col>
                    <xdr:colOff>295275</xdr:colOff>
                    <xdr:row>26</xdr:row>
                    <xdr:rowOff>9525</xdr:rowOff>
                  </to>
                </anchor>
              </controlPr>
            </control>
          </mc:Choice>
        </mc:AlternateContent>
        <mc:AlternateContent xmlns:mc="http://schemas.openxmlformats.org/markup-compatibility/2006">
          <mc:Choice Requires="x14">
            <control shapeId="33847" r:id="rId55" name="Check Box 55">
              <controlPr defaultSize="0" autoFill="0" autoLine="0" autoPict="0">
                <anchor moveWithCells="1">
                  <from>
                    <xdr:col>5</xdr:col>
                    <xdr:colOff>9525</xdr:colOff>
                    <xdr:row>27</xdr:row>
                    <xdr:rowOff>180975</xdr:rowOff>
                  </from>
                  <to>
                    <xdr:col>6</xdr:col>
                    <xdr:colOff>104775</xdr:colOff>
                    <xdr:row>29</xdr:row>
                    <xdr:rowOff>9525</xdr:rowOff>
                  </to>
                </anchor>
              </controlPr>
            </control>
          </mc:Choice>
        </mc:AlternateContent>
        <mc:AlternateContent xmlns:mc="http://schemas.openxmlformats.org/markup-compatibility/2006">
          <mc:Choice Requires="x14">
            <control shapeId="33848" r:id="rId56" name="Check Box 56">
              <controlPr defaultSize="0" autoFill="0" autoLine="0" autoPict="0">
                <anchor moveWithCells="1">
                  <from>
                    <xdr:col>5</xdr:col>
                    <xdr:colOff>9525</xdr:colOff>
                    <xdr:row>30</xdr:row>
                    <xdr:rowOff>28575</xdr:rowOff>
                  </from>
                  <to>
                    <xdr:col>6</xdr:col>
                    <xdr:colOff>714375</xdr:colOff>
                    <xdr:row>30</xdr:row>
                    <xdr:rowOff>180975</xdr:rowOff>
                  </to>
                </anchor>
              </controlPr>
            </control>
          </mc:Choice>
        </mc:AlternateContent>
        <mc:AlternateContent xmlns:mc="http://schemas.openxmlformats.org/markup-compatibility/2006">
          <mc:Choice Requires="x14">
            <control shapeId="33849" r:id="rId57" name="Check Box 57">
              <controlPr defaultSize="0" autoFill="0" autoLine="0" autoPict="0">
                <anchor moveWithCells="1">
                  <from>
                    <xdr:col>6</xdr:col>
                    <xdr:colOff>504825</xdr:colOff>
                    <xdr:row>30</xdr:row>
                    <xdr:rowOff>28575</xdr:rowOff>
                  </from>
                  <to>
                    <xdr:col>8</xdr:col>
                    <xdr:colOff>66675</xdr:colOff>
                    <xdr:row>30</xdr:row>
                    <xdr:rowOff>180975</xdr:rowOff>
                  </to>
                </anchor>
              </controlPr>
            </control>
          </mc:Choice>
        </mc:AlternateContent>
        <mc:AlternateContent xmlns:mc="http://schemas.openxmlformats.org/markup-compatibility/2006">
          <mc:Choice Requires="x14">
            <control shapeId="33850" r:id="rId58" name="Check Box 58">
              <controlPr defaultSize="0" autoFill="0" autoLine="0" autoPict="0">
                <anchor moveWithCells="1">
                  <from>
                    <xdr:col>6</xdr:col>
                    <xdr:colOff>866775</xdr:colOff>
                    <xdr:row>29</xdr:row>
                    <xdr:rowOff>38100</xdr:rowOff>
                  </from>
                  <to>
                    <xdr:col>7</xdr:col>
                    <xdr:colOff>619125</xdr:colOff>
                    <xdr:row>30</xdr:row>
                    <xdr:rowOff>9525</xdr:rowOff>
                  </to>
                </anchor>
              </controlPr>
            </control>
          </mc:Choice>
        </mc:AlternateContent>
        <mc:AlternateContent xmlns:mc="http://schemas.openxmlformats.org/markup-compatibility/2006">
          <mc:Choice Requires="x14">
            <control shapeId="33851" r:id="rId59" name="Check Box 59">
              <controlPr defaultSize="0" autoFill="0" autoLine="0" autoPict="0">
                <anchor moveWithCells="1">
                  <from>
                    <xdr:col>1</xdr:col>
                    <xdr:colOff>28575</xdr:colOff>
                    <xdr:row>18</xdr:row>
                    <xdr:rowOff>28575</xdr:rowOff>
                  </from>
                  <to>
                    <xdr:col>4</xdr:col>
                    <xdr:colOff>47625</xdr:colOff>
                    <xdr:row>19</xdr:row>
                    <xdr:rowOff>38100</xdr:rowOff>
                  </to>
                </anchor>
              </controlPr>
            </control>
          </mc:Choice>
        </mc:AlternateContent>
        <mc:AlternateContent xmlns:mc="http://schemas.openxmlformats.org/markup-compatibility/2006">
          <mc:Choice Requires="x14">
            <control shapeId="33852" r:id="rId60" name="Check Box 60">
              <controlPr defaultSize="0" autoFill="0" autoLine="0" autoPict="0">
                <anchor moveWithCells="1">
                  <from>
                    <xdr:col>4</xdr:col>
                    <xdr:colOff>0</xdr:colOff>
                    <xdr:row>18</xdr:row>
                    <xdr:rowOff>28575</xdr:rowOff>
                  </from>
                  <to>
                    <xdr:col>5</xdr:col>
                    <xdr:colOff>485775</xdr:colOff>
                    <xdr:row>19</xdr:row>
                    <xdr:rowOff>28575</xdr:rowOff>
                  </to>
                </anchor>
              </controlPr>
            </control>
          </mc:Choice>
        </mc:AlternateContent>
        <mc:AlternateContent xmlns:mc="http://schemas.openxmlformats.org/markup-compatibility/2006">
          <mc:Choice Requires="x14">
            <control shapeId="33853" r:id="rId61" name="Check Box 61">
              <controlPr defaultSize="0" autoFill="0" autoLine="0" autoPict="0">
                <anchor moveWithCells="1">
                  <from>
                    <xdr:col>4</xdr:col>
                    <xdr:colOff>0</xdr:colOff>
                    <xdr:row>18</xdr:row>
                    <xdr:rowOff>257175</xdr:rowOff>
                  </from>
                  <to>
                    <xdr:col>4</xdr:col>
                    <xdr:colOff>847725</xdr:colOff>
                    <xdr:row>19</xdr:row>
                    <xdr:rowOff>161925</xdr:rowOff>
                  </to>
                </anchor>
              </controlPr>
            </control>
          </mc:Choice>
        </mc:AlternateContent>
        <mc:AlternateContent xmlns:mc="http://schemas.openxmlformats.org/markup-compatibility/2006">
          <mc:Choice Requires="x14">
            <control shapeId="33854" r:id="rId62" name="Check Box 62">
              <controlPr defaultSize="0" autoFill="0" autoLine="0" autoPict="0">
                <anchor moveWithCells="1">
                  <from>
                    <xdr:col>1</xdr:col>
                    <xdr:colOff>0</xdr:colOff>
                    <xdr:row>19</xdr:row>
                    <xdr:rowOff>114300</xdr:rowOff>
                  </from>
                  <to>
                    <xdr:col>6</xdr:col>
                    <xdr:colOff>800100</xdr:colOff>
                    <xdr:row>20</xdr:row>
                    <xdr:rowOff>104775</xdr:rowOff>
                  </to>
                </anchor>
              </controlPr>
            </control>
          </mc:Choice>
        </mc:AlternateContent>
        <mc:AlternateContent xmlns:mc="http://schemas.openxmlformats.org/markup-compatibility/2006">
          <mc:Choice Requires="x14">
            <control shapeId="33855" r:id="rId63" name="Check Box 63">
              <controlPr defaultSize="0" autoFill="0" autoLine="0" autoPict="0">
                <anchor moveWithCells="1">
                  <from>
                    <xdr:col>1</xdr:col>
                    <xdr:colOff>0</xdr:colOff>
                    <xdr:row>20</xdr:row>
                    <xdr:rowOff>66675</xdr:rowOff>
                  </from>
                  <to>
                    <xdr:col>6</xdr:col>
                    <xdr:colOff>609600</xdr:colOff>
                    <xdr:row>21</xdr:row>
                    <xdr:rowOff>85725</xdr:rowOff>
                  </to>
                </anchor>
              </controlPr>
            </control>
          </mc:Choice>
        </mc:AlternateContent>
        <mc:AlternateContent xmlns:mc="http://schemas.openxmlformats.org/markup-compatibility/2006">
          <mc:Choice Requires="x14">
            <control shapeId="33856" r:id="rId64" name="Check Box 64">
              <controlPr defaultSize="0" autoFill="0" autoLine="0" autoPict="0">
                <anchor moveWithCells="1">
                  <from>
                    <xdr:col>1</xdr:col>
                    <xdr:colOff>0</xdr:colOff>
                    <xdr:row>21</xdr:row>
                    <xdr:rowOff>0</xdr:rowOff>
                  </from>
                  <to>
                    <xdr:col>5</xdr:col>
                    <xdr:colOff>66675</xdr:colOff>
                    <xdr:row>22</xdr:row>
                    <xdr:rowOff>76200</xdr:rowOff>
                  </to>
                </anchor>
              </controlPr>
            </control>
          </mc:Choice>
        </mc:AlternateContent>
        <mc:AlternateContent xmlns:mc="http://schemas.openxmlformats.org/markup-compatibility/2006">
          <mc:Choice Requires="x14">
            <control shapeId="33857" r:id="rId65" name="Check Box 65">
              <controlPr defaultSize="0" autoFill="0" autoLine="0" autoPict="0">
                <anchor moveWithCells="1">
                  <from>
                    <xdr:col>1</xdr:col>
                    <xdr:colOff>0</xdr:colOff>
                    <xdr:row>22</xdr:row>
                    <xdr:rowOff>0</xdr:rowOff>
                  </from>
                  <to>
                    <xdr:col>3</xdr:col>
                    <xdr:colOff>104775</xdr:colOff>
                    <xdr:row>22</xdr:row>
                    <xdr:rowOff>180975</xdr:rowOff>
                  </to>
                </anchor>
              </controlPr>
            </control>
          </mc:Choice>
        </mc:AlternateContent>
        <mc:AlternateContent xmlns:mc="http://schemas.openxmlformats.org/markup-compatibility/2006">
          <mc:Choice Requires="x14">
            <control shapeId="33859" r:id="rId66" name="Check Box 67">
              <controlPr defaultSize="0" autoFill="0" autoLine="0" autoPict="0">
                <anchor moveWithCells="1">
                  <from>
                    <xdr:col>1</xdr:col>
                    <xdr:colOff>28575</xdr:colOff>
                    <xdr:row>4</xdr:row>
                    <xdr:rowOff>0</xdr:rowOff>
                  </from>
                  <to>
                    <xdr:col>4</xdr:col>
                    <xdr:colOff>47625</xdr:colOff>
                    <xdr:row>5</xdr:row>
                    <xdr:rowOff>9525</xdr:rowOff>
                  </to>
                </anchor>
              </controlPr>
            </control>
          </mc:Choice>
        </mc:AlternateContent>
        <mc:AlternateContent xmlns:mc="http://schemas.openxmlformats.org/markup-compatibility/2006">
          <mc:Choice Requires="x14">
            <control shapeId="33860" r:id="rId67" name="Check Box 68">
              <controlPr defaultSize="0" autoFill="0" autoLine="0" autoPict="0">
                <anchor moveWithCells="1">
                  <from>
                    <xdr:col>1</xdr:col>
                    <xdr:colOff>28575</xdr:colOff>
                    <xdr:row>4</xdr:row>
                    <xdr:rowOff>180975</xdr:rowOff>
                  </from>
                  <to>
                    <xdr:col>4</xdr:col>
                    <xdr:colOff>47625</xdr:colOff>
                    <xdr:row>6</xdr:row>
                    <xdr:rowOff>9525</xdr:rowOff>
                  </to>
                </anchor>
              </controlPr>
            </control>
          </mc:Choice>
        </mc:AlternateContent>
        <mc:AlternateContent xmlns:mc="http://schemas.openxmlformats.org/markup-compatibility/2006">
          <mc:Choice Requires="x14">
            <control shapeId="33861" r:id="rId68" name="Check Box 69">
              <controlPr defaultSize="0" autoFill="0" autoLine="0" autoPict="0">
                <anchor moveWithCells="1">
                  <from>
                    <xdr:col>1</xdr:col>
                    <xdr:colOff>28575</xdr:colOff>
                    <xdr:row>3</xdr:row>
                    <xdr:rowOff>9525</xdr:rowOff>
                  </from>
                  <to>
                    <xdr:col>4</xdr:col>
                    <xdr:colOff>47625</xdr:colOff>
                    <xdr:row>4</xdr:row>
                    <xdr:rowOff>28575</xdr:rowOff>
                  </to>
                </anchor>
              </controlPr>
            </control>
          </mc:Choice>
        </mc:AlternateContent>
        <mc:AlternateContent xmlns:mc="http://schemas.openxmlformats.org/markup-compatibility/2006">
          <mc:Choice Requires="x14">
            <control shapeId="33864" r:id="rId69" name="Check Box 72">
              <controlPr defaultSize="0" autoFill="0" autoLine="0" autoPict="0">
                <anchor moveWithCells="1">
                  <from>
                    <xdr:col>5</xdr:col>
                    <xdr:colOff>28575</xdr:colOff>
                    <xdr:row>2</xdr:row>
                    <xdr:rowOff>28575</xdr:rowOff>
                  </from>
                  <to>
                    <xdr:col>7</xdr:col>
                    <xdr:colOff>104775</xdr:colOff>
                    <xdr:row>3</xdr:row>
                    <xdr:rowOff>38100</xdr:rowOff>
                  </to>
                </anchor>
              </controlPr>
            </control>
          </mc:Choice>
        </mc:AlternateContent>
        <mc:AlternateContent xmlns:mc="http://schemas.openxmlformats.org/markup-compatibility/2006">
          <mc:Choice Requires="x14">
            <control shapeId="33865" r:id="rId70" name="Check Box 73">
              <controlPr defaultSize="0" autoFill="0" autoLine="0" autoPict="0">
                <anchor moveWithCells="1">
                  <from>
                    <xdr:col>1</xdr:col>
                    <xdr:colOff>28575</xdr:colOff>
                    <xdr:row>2</xdr:row>
                    <xdr:rowOff>28575</xdr:rowOff>
                  </from>
                  <to>
                    <xdr:col>4</xdr:col>
                    <xdr:colOff>47625</xdr:colOff>
                    <xdr:row>3</xdr:row>
                    <xdr:rowOff>28575</xdr:rowOff>
                  </to>
                </anchor>
              </controlPr>
            </control>
          </mc:Choice>
        </mc:AlternateContent>
        <mc:AlternateContent xmlns:mc="http://schemas.openxmlformats.org/markup-compatibility/2006">
          <mc:Choice Requires="x14">
            <control shapeId="33868" r:id="rId71" name="Check Box 76">
              <controlPr defaultSize="0" autoFill="0" autoLine="0" autoPict="0">
                <anchor moveWithCells="1">
                  <from>
                    <xdr:col>5</xdr:col>
                    <xdr:colOff>28575</xdr:colOff>
                    <xdr:row>3</xdr:row>
                    <xdr:rowOff>180975</xdr:rowOff>
                  </from>
                  <to>
                    <xdr:col>7</xdr:col>
                    <xdr:colOff>104775</xdr:colOff>
                    <xdr:row>5</xdr:row>
                    <xdr:rowOff>0</xdr:rowOff>
                  </to>
                </anchor>
              </controlPr>
            </control>
          </mc:Choice>
        </mc:AlternateContent>
        <mc:AlternateContent xmlns:mc="http://schemas.openxmlformats.org/markup-compatibility/2006">
          <mc:Choice Requires="x14">
            <control shapeId="33869" r:id="rId72" name="Check Box 77">
              <controlPr defaultSize="0" autoFill="0" autoLine="0" autoPict="0">
                <anchor moveWithCells="1">
                  <from>
                    <xdr:col>5</xdr:col>
                    <xdr:colOff>28575</xdr:colOff>
                    <xdr:row>3</xdr:row>
                    <xdr:rowOff>9525</xdr:rowOff>
                  </from>
                  <to>
                    <xdr:col>7</xdr:col>
                    <xdr:colOff>104775</xdr:colOff>
                    <xdr:row>4</xdr:row>
                    <xdr:rowOff>28575</xdr:rowOff>
                  </to>
                </anchor>
              </controlPr>
            </control>
          </mc:Choice>
        </mc:AlternateContent>
        <mc:AlternateContent xmlns:mc="http://schemas.openxmlformats.org/markup-compatibility/2006">
          <mc:Choice Requires="x14">
            <control shapeId="33870" r:id="rId73" name="Check Box 78">
              <controlPr defaultSize="0" autoFill="0" autoLine="0" autoPict="0">
                <anchor moveWithCells="1">
                  <from>
                    <xdr:col>1</xdr:col>
                    <xdr:colOff>38100</xdr:colOff>
                    <xdr:row>7</xdr:row>
                    <xdr:rowOff>0</xdr:rowOff>
                  </from>
                  <to>
                    <xdr:col>4</xdr:col>
                    <xdr:colOff>66675</xdr:colOff>
                    <xdr:row>8</xdr:row>
                    <xdr:rowOff>28575</xdr:rowOff>
                  </to>
                </anchor>
              </controlPr>
            </control>
          </mc:Choice>
        </mc:AlternateContent>
        <mc:AlternateContent xmlns:mc="http://schemas.openxmlformats.org/markup-compatibility/2006">
          <mc:Choice Requires="x14">
            <control shapeId="33871" r:id="rId74" name="Check Box 79">
              <controlPr defaultSize="0" autoFill="0" autoLine="0" autoPict="0">
                <anchor moveWithCells="1">
                  <from>
                    <xdr:col>1</xdr:col>
                    <xdr:colOff>38100</xdr:colOff>
                    <xdr:row>6</xdr:row>
                    <xdr:rowOff>9525</xdr:rowOff>
                  </from>
                  <to>
                    <xdr:col>4</xdr:col>
                    <xdr:colOff>66675</xdr:colOff>
                    <xdr:row>7</xdr:row>
                    <xdr:rowOff>28575</xdr:rowOff>
                  </to>
                </anchor>
              </controlPr>
            </control>
          </mc:Choice>
        </mc:AlternateContent>
        <mc:AlternateContent xmlns:mc="http://schemas.openxmlformats.org/markup-compatibility/2006">
          <mc:Choice Requires="x14">
            <control shapeId="33873" r:id="rId75" name="Check Box 81">
              <controlPr defaultSize="0" autoFill="0" autoLine="0" autoPict="0">
                <anchor moveWithCells="1">
                  <from>
                    <xdr:col>5</xdr:col>
                    <xdr:colOff>38100</xdr:colOff>
                    <xdr:row>6</xdr:row>
                    <xdr:rowOff>47625</xdr:rowOff>
                  </from>
                  <to>
                    <xdr:col>7</xdr:col>
                    <xdr:colOff>114300</xdr:colOff>
                    <xdr:row>7</xdr:row>
                    <xdr:rowOff>66675</xdr:rowOff>
                  </to>
                </anchor>
              </controlPr>
            </control>
          </mc:Choice>
        </mc:AlternateContent>
        <mc:AlternateContent xmlns:mc="http://schemas.openxmlformats.org/markup-compatibility/2006">
          <mc:Choice Requires="x14">
            <control shapeId="33874" r:id="rId76" name="Check Box 82">
              <controlPr defaultSize="0" autoFill="0" autoLine="0" autoPict="0">
                <anchor moveWithCells="1">
                  <from>
                    <xdr:col>5</xdr:col>
                    <xdr:colOff>38100</xdr:colOff>
                    <xdr:row>7</xdr:row>
                    <xdr:rowOff>76200</xdr:rowOff>
                  </from>
                  <to>
                    <xdr:col>7</xdr:col>
                    <xdr:colOff>114300</xdr:colOff>
                    <xdr:row>8</xdr:row>
                    <xdr:rowOff>104775</xdr:rowOff>
                  </to>
                </anchor>
              </controlPr>
            </control>
          </mc:Choice>
        </mc:AlternateContent>
        <mc:AlternateContent xmlns:mc="http://schemas.openxmlformats.org/markup-compatibility/2006">
          <mc:Choice Requires="x14">
            <control shapeId="33876" r:id="rId77" name="Check Box 84">
              <controlPr defaultSize="0" autoFill="0" autoLine="0" autoPict="0">
                <anchor moveWithCells="1">
                  <from>
                    <xdr:col>1</xdr:col>
                    <xdr:colOff>38100</xdr:colOff>
                    <xdr:row>7</xdr:row>
                    <xdr:rowOff>161925</xdr:rowOff>
                  </from>
                  <to>
                    <xdr:col>4</xdr:col>
                    <xdr:colOff>66675</xdr:colOff>
                    <xdr:row>9</xdr:row>
                    <xdr:rowOff>0</xdr:rowOff>
                  </to>
                </anchor>
              </controlPr>
            </control>
          </mc:Choice>
        </mc:AlternateContent>
        <mc:AlternateContent xmlns:mc="http://schemas.openxmlformats.org/markup-compatibility/2006">
          <mc:Choice Requires="x14">
            <control shapeId="33877" r:id="rId78" name="Check Box 85">
              <controlPr defaultSize="0" autoFill="0" autoLine="0" autoPict="0">
                <anchor moveWithCells="1">
                  <from>
                    <xdr:col>1</xdr:col>
                    <xdr:colOff>0</xdr:colOff>
                    <xdr:row>29</xdr:row>
                    <xdr:rowOff>28575</xdr:rowOff>
                  </from>
                  <to>
                    <xdr:col>3</xdr:col>
                    <xdr:colOff>485775</xdr:colOff>
                    <xdr:row>30</xdr:row>
                    <xdr:rowOff>0</xdr:rowOff>
                  </to>
                </anchor>
              </controlPr>
            </control>
          </mc:Choice>
        </mc:AlternateContent>
        <mc:AlternateContent xmlns:mc="http://schemas.openxmlformats.org/markup-compatibility/2006">
          <mc:Choice Requires="x14">
            <control shapeId="33878" r:id="rId79" name="Check Box 86">
              <controlPr defaultSize="0" autoFill="0" autoLine="0" autoPict="0">
                <anchor moveWithCells="1">
                  <from>
                    <xdr:col>1</xdr:col>
                    <xdr:colOff>38100</xdr:colOff>
                    <xdr:row>8</xdr:row>
                    <xdr:rowOff>152400</xdr:rowOff>
                  </from>
                  <to>
                    <xdr:col>4</xdr:col>
                    <xdr:colOff>66675</xdr:colOff>
                    <xdr:row>9</xdr:row>
                    <xdr:rowOff>180975</xdr:rowOff>
                  </to>
                </anchor>
              </controlPr>
            </control>
          </mc:Choice>
        </mc:AlternateContent>
        <mc:AlternateContent xmlns:mc="http://schemas.openxmlformats.org/markup-compatibility/2006">
          <mc:Choice Requires="x14">
            <control shapeId="33879" r:id="rId80" name="Check Box 87">
              <controlPr defaultSize="0" autoFill="0" autoLine="0" autoPict="0">
                <anchor moveWithCells="1">
                  <from>
                    <xdr:col>1</xdr:col>
                    <xdr:colOff>257175</xdr:colOff>
                    <xdr:row>15</xdr:row>
                    <xdr:rowOff>104775</xdr:rowOff>
                  </from>
                  <to>
                    <xdr:col>5</xdr:col>
                    <xdr:colOff>314325</xdr:colOff>
                    <xdr:row>16</xdr:row>
                    <xdr:rowOff>180975</xdr:rowOff>
                  </to>
                </anchor>
              </controlPr>
            </control>
          </mc:Choice>
        </mc:AlternateContent>
        <mc:AlternateContent xmlns:mc="http://schemas.openxmlformats.org/markup-compatibility/2006">
          <mc:Choice Requires="x14">
            <control shapeId="33880" r:id="rId81" name="Check Box 88">
              <controlPr defaultSize="0" autoFill="0" autoLine="0" autoPict="0">
                <anchor moveWithCells="1">
                  <from>
                    <xdr:col>3</xdr:col>
                    <xdr:colOff>561975</xdr:colOff>
                    <xdr:row>15</xdr:row>
                    <xdr:rowOff>114300</xdr:rowOff>
                  </from>
                  <to>
                    <xdr:col>6</xdr:col>
                    <xdr:colOff>752475</xdr:colOff>
                    <xdr:row>16</xdr:row>
                    <xdr:rowOff>190500</xdr:rowOff>
                  </to>
                </anchor>
              </controlPr>
            </control>
          </mc:Choice>
        </mc:AlternateContent>
        <mc:AlternateContent xmlns:mc="http://schemas.openxmlformats.org/markup-compatibility/2006">
          <mc:Choice Requires="x14">
            <control shapeId="33881" r:id="rId82" name="Check Box 89">
              <controlPr defaultSize="0" autoFill="0" autoLine="0" autoPict="0">
                <anchor moveWithCells="1">
                  <from>
                    <xdr:col>1</xdr:col>
                    <xdr:colOff>0</xdr:colOff>
                    <xdr:row>36</xdr:row>
                    <xdr:rowOff>0</xdr:rowOff>
                  </from>
                  <to>
                    <xdr:col>3</xdr:col>
                    <xdr:colOff>409575</xdr:colOff>
                    <xdr:row>37</xdr:row>
                    <xdr:rowOff>28575</xdr:rowOff>
                  </to>
                </anchor>
              </controlPr>
            </control>
          </mc:Choice>
        </mc:AlternateContent>
        <mc:AlternateContent xmlns:mc="http://schemas.openxmlformats.org/markup-compatibility/2006">
          <mc:Choice Requires="x14">
            <control shapeId="33883" r:id="rId83" name="Check Box 91">
              <controlPr defaultSize="0" autoFill="0" autoLine="0" autoPict="0">
                <anchor moveWithCells="1">
                  <from>
                    <xdr:col>1</xdr:col>
                    <xdr:colOff>38100</xdr:colOff>
                    <xdr:row>10</xdr:row>
                    <xdr:rowOff>9525</xdr:rowOff>
                  </from>
                  <to>
                    <xdr:col>7</xdr:col>
                    <xdr:colOff>85725</xdr:colOff>
                    <xdr:row>10</xdr:row>
                    <xdr:rowOff>200025</xdr:rowOff>
                  </to>
                </anchor>
              </controlPr>
            </control>
          </mc:Choice>
        </mc:AlternateContent>
        <mc:AlternateContent xmlns:mc="http://schemas.openxmlformats.org/markup-compatibility/2006">
          <mc:Choice Requires="x14">
            <control shapeId="33884" r:id="rId84" name="Check Box 92">
              <controlPr defaultSize="0" autoFill="0" autoLine="0" autoPict="0">
                <anchor moveWithCells="1">
                  <from>
                    <xdr:col>1</xdr:col>
                    <xdr:colOff>38100</xdr:colOff>
                    <xdr:row>11</xdr:row>
                    <xdr:rowOff>9525</xdr:rowOff>
                  </from>
                  <to>
                    <xdr:col>4</xdr:col>
                    <xdr:colOff>66675</xdr:colOff>
                    <xdr:row>11</xdr:row>
                    <xdr:rowOff>219075</xdr:rowOff>
                  </to>
                </anchor>
              </controlPr>
            </control>
          </mc:Choice>
        </mc:AlternateContent>
        <mc:AlternateContent xmlns:mc="http://schemas.openxmlformats.org/markup-compatibility/2006">
          <mc:Choice Requires="x14">
            <control shapeId="33894" r:id="rId85" name="Check Box 102">
              <controlPr defaultSize="0" autoFill="0" autoLine="0" autoPict="0">
                <anchor moveWithCells="1">
                  <from>
                    <xdr:col>1</xdr:col>
                    <xdr:colOff>38100</xdr:colOff>
                    <xdr:row>12</xdr:row>
                    <xdr:rowOff>9525</xdr:rowOff>
                  </from>
                  <to>
                    <xdr:col>4</xdr:col>
                    <xdr:colOff>66675</xdr:colOff>
                    <xdr:row>12</xdr:row>
                    <xdr:rowOff>219075</xdr:rowOff>
                  </to>
                </anchor>
              </controlPr>
            </control>
          </mc:Choice>
        </mc:AlternateContent>
        <mc:AlternateContent xmlns:mc="http://schemas.openxmlformats.org/markup-compatibility/2006">
          <mc:Choice Requires="x14">
            <control shapeId="33895" r:id="rId86" name="Check Box 103">
              <controlPr defaultSize="0" autoFill="0" autoLine="0" autoPict="0">
                <anchor moveWithCells="1">
                  <from>
                    <xdr:col>5</xdr:col>
                    <xdr:colOff>28575</xdr:colOff>
                    <xdr:row>4</xdr:row>
                    <xdr:rowOff>180975</xdr:rowOff>
                  </from>
                  <to>
                    <xdr:col>7</xdr:col>
                    <xdr:colOff>104775</xdr:colOff>
                    <xdr:row>6</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DB101"/>
  <sheetViews>
    <sheetView showGridLines="0" zoomScaleNormal="100" zoomScaleSheetLayoutView="100" workbookViewId="0"/>
  </sheetViews>
  <sheetFormatPr defaultColWidth="8.85546875" defaultRowHeight="15"/>
  <cols>
    <col min="1" max="1" width="11.42578125" customWidth="1"/>
    <col min="2" max="2" width="18.140625" customWidth="1"/>
    <col min="3" max="3" width="14.140625" customWidth="1"/>
    <col min="4" max="4" width="13.42578125" customWidth="1"/>
    <col min="5" max="5" width="13" customWidth="1"/>
    <col min="6" max="6" width="15" style="180" customWidth="1"/>
    <col min="7" max="7" width="11.42578125" customWidth="1"/>
    <col min="8" max="8" width="10.42578125" customWidth="1"/>
    <col min="9" max="9" width="15.28515625" customWidth="1"/>
    <col min="10" max="10" width="19.85546875" customWidth="1"/>
    <col min="11" max="11" width="13.140625" customWidth="1"/>
    <col min="12" max="12" width="6.28515625" customWidth="1"/>
    <col min="13" max="13" width="18.140625" customWidth="1"/>
    <col min="14" max="14" width="12.85546875" customWidth="1"/>
    <col min="15" max="15" width="12.7109375" customWidth="1"/>
    <col min="16" max="16" width="13.28515625" customWidth="1"/>
    <col min="17" max="17" width="12.28515625" customWidth="1"/>
    <col min="18" max="18" width="13.140625" customWidth="1"/>
    <col min="19" max="19" width="13.28515625" customWidth="1"/>
    <col min="20" max="20" width="16.28515625" customWidth="1"/>
    <col min="21" max="21" width="6" customWidth="1"/>
    <col min="22" max="22" width="5.85546875" customWidth="1"/>
    <col min="23" max="23" width="23.42578125" customWidth="1"/>
    <col min="24" max="24" width="12.85546875" customWidth="1"/>
    <col min="25" max="25" width="12.7109375" customWidth="1"/>
    <col min="26" max="26" width="13.28515625" customWidth="1"/>
    <col min="27" max="27" width="12.28515625" customWidth="1"/>
    <col min="28" max="28" width="13.140625" customWidth="1"/>
    <col min="29" max="29" width="13.28515625" customWidth="1"/>
    <col min="30" max="30" width="16.28515625" customWidth="1"/>
    <col min="31" max="31" width="6" customWidth="1"/>
    <col min="32" max="32" width="5.85546875" customWidth="1"/>
    <col min="33" max="33" width="23.42578125" customWidth="1"/>
    <col min="34" max="34" width="12.85546875" customWidth="1"/>
    <col min="35" max="35" width="12.7109375" customWidth="1"/>
    <col min="36" max="36" width="13.28515625" customWidth="1"/>
    <col min="37" max="37" width="12.28515625" customWidth="1"/>
    <col min="38" max="38" width="13.140625" customWidth="1"/>
    <col min="39" max="39" width="13.28515625" customWidth="1"/>
    <col min="40" max="40" width="16.28515625" customWidth="1"/>
    <col min="41" max="41" width="6" customWidth="1"/>
    <col min="42" max="42" width="5.85546875" customWidth="1"/>
    <col min="43" max="43" width="20.140625" customWidth="1"/>
    <col min="44" max="44" width="12.42578125" customWidth="1"/>
    <col min="45" max="45" width="20.85546875" customWidth="1"/>
    <col min="46" max="46" width="18.7109375" customWidth="1"/>
    <col min="47" max="47" width="17.42578125" customWidth="1"/>
    <col min="48" max="48" width="10.140625" customWidth="1"/>
    <col min="49" max="49" width="11" customWidth="1"/>
    <col min="50" max="50" width="7.28515625" customWidth="1"/>
    <col min="51" max="51" width="7.42578125" customWidth="1"/>
    <col min="52" max="52" width="4.85546875" customWidth="1"/>
    <col min="53" max="53" width="9.85546875" customWidth="1"/>
    <col min="54" max="54" width="20.140625" customWidth="1"/>
    <col min="55" max="55" width="12.42578125" customWidth="1"/>
    <col min="56" max="56" width="20.85546875" customWidth="1"/>
    <col min="57" max="57" width="18.7109375" customWidth="1"/>
    <col min="58" max="58" width="17.42578125" customWidth="1"/>
    <col min="59" max="59" width="10.140625" customWidth="1"/>
    <col min="60" max="60" width="7.28515625" customWidth="1"/>
    <col min="61" max="61" width="7.42578125" customWidth="1"/>
    <col min="62" max="62" width="4.85546875" customWidth="1"/>
    <col min="63" max="63" width="23.140625" customWidth="1"/>
    <col min="64" max="64" width="12.42578125" customWidth="1"/>
    <col min="65" max="65" width="20.85546875" customWidth="1"/>
    <col min="66" max="66" width="18.7109375" customWidth="1"/>
    <col min="67" max="67" width="17.42578125" customWidth="1"/>
    <col min="68" max="68" width="10.140625" customWidth="1"/>
    <col min="69" max="69" width="11" customWidth="1"/>
    <col min="70" max="70" width="7.28515625" customWidth="1"/>
    <col min="71" max="71" width="7.42578125" customWidth="1"/>
    <col min="72" max="72" width="4.85546875" customWidth="1"/>
    <col min="73" max="73" width="7.7109375" customWidth="1"/>
    <col min="74" max="74" width="8.140625" customWidth="1"/>
    <col min="75" max="75" width="7" customWidth="1"/>
    <col min="76" max="76" width="10.28515625" customWidth="1"/>
    <col min="77" max="77" width="10" customWidth="1"/>
    <col min="78" max="78" width="13.42578125" customWidth="1"/>
    <col min="79" max="79" width="9.42578125" customWidth="1"/>
    <col min="80" max="80" width="12.42578125" customWidth="1"/>
    <col min="81" max="81" width="11.140625" customWidth="1"/>
    <col min="82" max="82" width="12.42578125" customWidth="1"/>
    <col min="83" max="83" width="11.85546875" customWidth="1"/>
    <col min="84" max="84" width="7.85546875" customWidth="1"/>
    <col min="85" max="85" width="2" customWidth="1"/>
    <col min="86" max="86" width="8.28515625" customWidth="1"/>
    <col min="87" max="87" width="8.7109375" customWidth="1"/>
    <col min="88" max="88" width="10.42578125" customWidth="1"/>
    <col min="89" max="89" width="2.140625" customWidth="1"/>
    <col min="90" max="90" width="8.42578125" customWidth="1"/>
    <col min="91" max="92" width="11.42578125" customWidth="1"/>
    <col min="93" max="93" width="1.85546875" customWidth="1"/>
    <col min="94" max="94" width="7.140625" customWidth="1"/>
    <col min="95" max="95" width="9.42578125" customWidth="1"/>
    <col min="96" max="97" width="8.28515625" customWidth="1"/>
    <col min="98" max="100" width="8.42578125" customWidth="1"/>
    <col min="101" max="101" width="9.28515625" customWidth="1"/>
    <col min="102" max="102" width="5" customWidth="1"/>
    <col min="108" max="108" width="11.28515625" customWidth="1"/>
  </cols>
  <sheetData>
    <row r="1" spans="1:16" ht="21">
      <c r="A1" s="109" t="s">
        <v>583</v>
      </c>
      <c r="B1" s="109"/>
      <c r="C1" s="109"/>
      <c r="D1" s="109"/>
      <c r="E1" s="109"/>
      <c r="F1" s="190"/>
      <c r="G1" s="109"/>
      <c r="H1" s="109"/>
      <c r="I1" s="109"/>
      <c r="J1" s="109"/>
      <c r="K1" s="13"/>
      <c r="L1" s="1"/>
      <c r="M1" s="1"/>
      <c r="N1" s="1"/>
      <c r="O1" s="1"/>
      <c r="P1" s="1"/>
    </row>
    <row r="2" spans="1:16" ht="15.75" customHeight="1">
      <c r="A2" s="1"/>
      <c r="B2" s="1"/>
      <c r="C2" s="1"/>
      <c r="D2" s="1"/>
      <c r="E2" s="1"/>
      <c r="F2" s="181"/>
      <c r="G2" s="1"/>
      <c r="H2" s="1"/>
      <c r="I2" s="1"/>
      <c r="J2" s="1"/>
      <c r="K2" s="1"/>
      <c r="L2" s="1"/>
      <c r="M2" s="1"/>
      <c r="N2" s="1"/>
      <c r="O2" s="1"/>
      <c r="P2" s="1"/>
    </row>
    <row r="3" spans="1:16" ht="15" customHeight="1">
      <c r="A3" s="179" t="s">
        <v>582</v>
      </c>
      <c r="B3" s="142"/>
      <c r="C3" s="51"/>
      <c r="D3" s="51"/>
      <c r="E3" s="51"/>
      <c r="F3" s="188"/>
      <c r="G3" s="51"/>
      <c r="H3" s="51"/>
      <c r="I3" s="51"/>
      <c r="J3" s="51"/>
      <c r="K3" s="1"/>
      <c r="L3" s="1"/>
      <c r="M3" s="1"/>
      <c r="N3" s="1"/>
      <c r="O3" s="1"/>
      <c r="P3" s="1"/>
    </row>
    <row r="4" spans="1:16" ht="15" customHeight="1">
      <c r="A4" s="837" t="s">
        <v>620</v>
      </c>
      <c r="B4" s="837"/>
      <c r="C4" s="837"/>
      <c r="D4" s="837"/>
      <c r="E4" s="837"/>
      <c r="F4" s="837"/>
      <c r="G4" s="837"/>
      <c r="H4" s="837"/>
      <c r="I4" s="837"/>
      <c r="J4" s="837"/>
      <c r="K4" s="1"/>
      <c r="L4" s="1"/>
      <c r="M4" s="1"/>
      <c r="N4" s="1"/>
      <c r="O4" s="1"/>
      <c r="P4" s="1"/>
    </row>
    <row r="5" spans="1:16" s="204" customFormat="1" ht="15" customHeight="1">
      <c r="A5" s="837"/>
      <c r="B5" s="837"/>
      <c r="C5" s="837"/>
      <c r="D5" s="837"/>
      <c r="E5" s="837"/>
      <c r="F5" s="837"/>
      <c r="G5" s="837"/>
      <c r="H5" s="837"/>
      <c r="I5" s="837"/>
      <c r="J5" s="837"/>
      <c r="K5" s="181"/>
      <c r="L5" s="181"/>
      <c r="M5" s="181"/>
      <c r="N5" s="181"/>
      <c r="O5" s="181"/>
      <c r="P5" s="181"/>
    </row>
    <row r="6" spans="1:16" ht="14.25" customHeight="1">
      <c r="A6" s="1"/>
      <c r="B6" s="1"/>
      <c r="C6" s="1"/>
      <c r="D6" s="18"/>
      <c r="E6" s="1"/>
      <c r="F6" s="181"/>
      <c r="G6" s="1"/>
      <c r="H6" s="1"/>
      <c r="I6" s="18"/>
      <c r="J6" s="18"/>
      <c r="K6" s="1"/>
      <c r="L6" s="1"/>
      <c r="M6" s="1"/>
      <c r="N6" s="1"/>
      <c r="O6" s="1"/>
      <c r="P6" s="1"/>
    </row>
    <row r="7" spans="1:16" ht="38.25">
      <c r="A7" s="21" t="s">
        <v>173</v>
      </c>
      <c r="B7" s="21" t="s">
        <v>174</v>
      </c>
      <c r="C7" s="21" t="s">
        <v>43</v>
      </c>
      <c r="D7" s="21" t="s">
        <v>719</v>
      </c>
      <c r="E7" s="21" t="s">
        <v>10</v>
      </c>
      <c r="F7" s="192" t="s">
        <v>219</v>
      </c>
      <c r="G7" s="21" t="s">
        <v>195</v>
      </c>
      <c r="H7" s="21" t="s">
        <v>44</v>
      </c>
      <c r="I7" s="21" t="s">
        <v>45</v>
      </c>
      <c r="J7" s="170" t="s">
        <v>720</v>
      </c>
      <c r="K7" s="1"/>
      <c r="L7" s="1"/>
      <c r="M7" s="1"/>
      <c r="N7" s="1"/>
      <c r="O7" s="1"/>
      <c r="P7" s="1"/>
    </row>
    <row r="8" spans="1:16" ht="38.1" customHeight="1">
      <c r="A8" s="128"/>
      <c r="B8" s="128"/>
      <c r="C8" s="128"/>
      <c r="D8" s="128"/>
      <c r="E8" s="527"/>
      <c r="F8" s="191"/>
      <c r="G8" s="128"/>
      <c r="H8" s="128"/>
      <c r="I8" s="128"/>
      <c r="J8" s="128"/>
      <c r="K8" s="1"/>
      <c r="L8" s="1"/>
      <c r="M8" s="1"/>
      <c r="N8" s="1"/>
      <c r="O8" s="1"/>
      <c r="P8" s="1"/>
    </row>
    <row r="9" spans="1:16" ht="38.1" customHeight="1">
      <c r="A9" s="128"/>
      <c r="B9" s="128"/>
      <c r="C9" s="128"/>
      <c r="D9" s="128"/>
      <c r="E9" s="128"/>
      <c r="F9" s="191"/>
      <c r="G9" s="128"/>
      <c r="H9" s="128"/>
      <c r="I9" s="128"/>
      <c r="J9" s="128"/>
      <c r="K9" s="1"/>
      <c r="L9" s="1"/>
      <c r="M9" s="1"/>
      <c r="N9" s="1"/>
      <c r="O9" s="1"/>
      <c r="P9" s="1"/>
    </row>
    <row r="10" spans="1:16" ht="38.1" customHeight="1">
      <c r="A10" s="128"/>
      <c r="B10" s="128"/>
      <c r="C10" s="128"/>
      <c r="D10" s="128"/>
      <c r="E10" s="527"/>
      <c r="F10" s="191"/>
      <c r="G10" s="128"/>
      <c r="H10" s="128"/>
      <c r="I10" s="128"/>
      <c r="J10" s="128"/>
      <c r="K10" s="1"/>
      <c r="L10" s="1"/>
      <c r="M10" s="1"/>
      <c r="N10" s="1"/>
      <c r="O10" s="1"/>
      <c r="P10" s="1"/>
    </row>
    <row r="11" spans="1:16" ht="38.1" customHeight="1">
      <c r="A11" s="128"/>
      <c r="B11" s="128"/>
      <c r="C11" s="128"/>
      <c r="D11" s="128"/>
      <c r="E11" s="128"/>
      <c r="F11" s="191"/>
      <c r="G11" s="128"/>
      <c r="H11" s="128"/>
      <c r="I11" s="128"/>
      <c r="J11" s="128"/>
      <c r="K11" s="1"/>
      <c r="L11" s="1"/>
      <c r="M11" s="1"/>
      <c r="N11" s="1"/>
      <c r="O11" s="1"/>
      <c r="P11" s="1"/>
    </row>
    <row r="12" spans="1:16" ht="38.1" customHeight="1">
      <c r="A12" s="128"/>
      <c r="B12" s="128"/>
      <c r="C12" s="128"/>
      <c r="D12" s="128"/>
      <c r="E12" s="128"/>
      <c r="F12" s="191"/>
      <c r="G12" s="128"/>
      <c r="H12" s="128"/>
      <c r="I12" s="128"/>
      <c r="J12" s="128"/>
      <c r="K12" s="1"/>
      <c r="L12" s="1"/>
      <c r="M12" s="1"/>
      <c r="N12" s="1"/>
      <c r="O12" s="1"/>
      <c r="P12" s="1"/>
    </row>
    <row r="13" spans="1:16" ht="38.1" customHeight="1">
      <c r="A13" s="128"/>
      <c r="B13" s="128"/>
      <c r="C13" s="128"/>
      <c r="D13" s="128"/>
      <c r="E13" s="128"/>
      <c r="F13" s="191"/>
      <c r="G13" s="128"/>
      <c r="H13" s="128"/>
      <c r="I13" s="128"/>
      <c r="J13" s="128"/>
      <c r="K13" s="1"/>
      <c r="L13" s="1"/>
      <c r="M13" s="1"/>
      <c r="N13" s="1"/>
      <c r="O13" s="1"/>
      <c r="P13" s="1"/>
    </row>
    <row r="14" spans="1:16" ht="38.1" customHeight="1">
      <c r="A14" s="128"/>
      <c r="B14" s="128"/>
      <c r="C14" s="128"/>
      <c r="D14" s="128"/>
      <c r="E14" s="527"/>
      <c r="F14" s="191"/>
      <c r="G14" s="128"/>
      <c r="H14" s="128"/>
      <c r="I14" s="128"/>
      <c r="J14" s="128"/>
      <c r="K14" s="1"/>
      <c r="L14" s="1"/>
      <c r="M14" s="1"/>
      <c r="N14" s="1"/>
      <c r="O14" s="1"/>
      <c r="P14" s="1"/>
    </row>
    <row r="15" spans="1:16" ht="38.1" customHeight="1">
      <c r="A15" s="128"/>
      <c r="B15" s="128"/>
      <c r="C15" s="128"/>
      <c r="D15" s="128"/>
      <c r="E15" s="128"/>
      <c r="F15" s="191"/>
      <c r="G15" s="128"/>
      <c r="H15" s="128"/>
      <c r="I15" s="128"/>
      <c r="J15" s="128"/>
      <c r="K15" s="1"/>
      <c r="L15" s="1"/>
      <c r="M15" s="1"/>
      <c r="N15" s="1"/>
      <c r="O15" s="1"/>
      <c r="P15" s="1"/>
    </row>
    <row r="16" spans="1:16" ht="38.1" customHeight="1">
      <c r="A16" s="128"/>
      <c r="B16" s="128"/>
      <c r="C16" s="128"/>
      <c r="D16" s="128"/>
      <c r="E16" s="128"/>
      <c r="F16" s="191"/>
      <c r="G16" s="128"/>
      <c r="H16" s="128"/>
      <c r="I16" s="128"/>
      <c r="J16" s="128"/>
      <c r="K16" s="1"/>
      <c r="L16" s="1"/>
      <c r="M16" s="1"/>
      <c r="N16" s="1"/>
      <c r="O16" s="1"/>
      <c r="P16" s="1"/>
    </row>
    <row r="17" spans="1:106" ht="38.1" customHeight="1">
      <c r="A17" s="128"/>
      <c r="B17" s="128"/>
      <c r="C17" s="128"/>
      <c r="D17" s="128"/>
      <c r="E17" s="128"/>
      <c r="F17" s="191"/>
      <c r="G17" s="128"/>
      <c r="H17" s="128"/>
      <c r="I17" s="128"/>
      <c r="J17" s="128"/>
      <c r="K17" s="1"/>
      <c r="L17" s="1"/>
      <c r="M17" s="1"/>
      <c r="N17" s="1"/>
      <c r="O17" s="1"/>
      <c r="P17" s="1"/>
    </row>
    <row r="18" spans="1:106" ht="14.25" customHeight="1">
      <c r="A18" s="18"/>
      <c r="B18" s="18"/>
      <c r="C18" s="18"/>
      <c r="D18" s="18"/>
      <c r="E18" s="18"/>
      <c r="F18" s="184"/>
      <c r="G18" s="18"/>
      <c r="H18" s="18"/>
      <c r="I18" s="18"/>
      <c r="J18" s="18"/>
      <c r="K18" s="18"/>
      <c r="L18" s="1"/>
      <c r="M18" s="1"/>
      <c r="N18" s="1"/>
      <c r="O18" s="1"/>
      <c r="P18" s="1"/>
      <c r="Q18" s="1"/>
    </row>
    <row r="19" spans="1:106" ht="15.75" customHeight="1">
      <c r="A19" s="52"/>
      <c r="B19" s="52"/>
      <c r="C19" s="52"/>
      <c r="D19" s="18"/>
      <c r="E19" s="52"/>
      <c r="F19" s="189"/>
      <c r="G19" s="18"/>
      <c r="H19" s="52"/>
      <c r="I19" s="18"/>
      <c r="J19" s="18"/>
      <c r="K19" s="18"/>
      <c r="L19" s="1"/>
      <c r="M19" s="1"/>
      <c r="N19" s="1"/>
      <c r="O19" s="1"/>
      <c r="P19" s="1"/>
      <c r="Q19" s="1"/>
    </row>
    <row r="20" spans="1:106" ht="15" customHeight="1">
      <c r="A20" s="18"/>
      <c r="B20" s="18"/>
      <c r="C20" s="18"/>
      <c r="D20" s="18"/>
      <c r="E20" s="18"/>
      <c r="F20" s="184"/>
      <c r="G20" s="18"/>
      <c r="H20" s="18"/>
      <c r="I20" s="18"/>
      <c r="J20" s="18"/>
      <c r="K20" s="18"/>
      <c r="L20" s="1"/>
      <c r="M20" s="1"/>
      <c r="N20" s="1"/>
      <c r="O20" s="1"/>
      <c r="P20" s="1"/>
      <c r="Q20" s="1"/>
    </row>
    <row r="21" spans="1:106" ht="14.25" customHeight="1">
      <c r="A21" s="14"/>
      <c r="B21" s="14"/>
      <c r="C21" s="48"/>
      <c r="D21" s="14"/>
      <c r="E21" s="48"/>
      <c r="F21" s="187"/>
      <c r="G21" s="48"/>
      <c r="H21" s="48"/>
      <c r="I21" s="14"/>
      <c r="J21" s="14"/>
      <c r="K21" s="14"/>
      <c r="L21" s="1"/>
      <c r="M21" s="1"/>
      <c r="N21" s="1"/>
      <c r="O21" s="1"/>
      <c r="P21" s="1"/>
      <c r="Q21" s="1"/>
    </row>
    <row r="22" spans="1:106" ht="15.75" customHeight="1">
      <c r="A22" s="1"/>
      <c r="B22" s="1"/>
      <c r="C22" s="30"/>
      <c r="D22" s="1"/>
      <c r="E22" s="33"/>
      <c r="F22" s="186"/>
      <c r="G22" s="33"/>
      <c r="H22" s="33"/>
      <c r="I22" s="1"/>
      <c r="J22" s="1"/>
      <c r="K22" s="1"/>
      <c r="L22" s="1"/>
      <c r="M22" s="1"/>
      <c r="N22" s="1"/>
      <c r="O22" s="1"/>
      <c r="P22" s="1"/>
      <c r="Q22" s="1"/>
    </row>
    <row r="23" spans="1:106">
      <c r="A23" s="2"/>
      <c r="B23" s="2"/>
      <c r="C23" s="30"/>
      <c r="D23" s="1"/>
      <c r="E23" s="30"/>
      <c r="F23" s="185"/>
      <c r="G23" s="30"/>
      <c r="H23" s="30"/>
      <c r="I23" s="1"/>
      <c r="J23" s="1"/>
      <c r="K23" s="1"/>
      <c r="L23" s="1"/>
      <c r="M23" s="1"/>
      <c r="N23" s="1"/>
      <c r="O23" s="1"/>
      <c r="P23" s="2"/>
      <c r="Q23" s="2"/>
      <c r="R23" s="2"/>
      <c r="S23" s="2"/>
      <c r="T23" s="2"/>
      <c r="U23" s="1"/>
      <c r="W23" s="1"/>
      <c r="X23" s="1"/>
      <c r="Y23" s="1"/>
      <c r="AA23" s="2"/>
      <c r="AB23" s="2"/>
      <c r="AC23" s="2"/>
      <c r="AD23" s="2"/>
      <c r="AE23" s="1"/>
      <c r="AG23" s="1"/>
      <c r="AH23" s="1"/>
      <c r="AI23" s="1"/>
      <c r="AK23" s="2"/>
      <c r="AL23" s="2"/>
      <c r="AM23" s="2"/>
      <c r="AN23" s="2"/>
      <c r="AO23" s="1"/>
      <c r="AQ23" s="1"/>
      <c r="AR23" s="2"/>
      <c r="AS23" s="5"/>
      <c r="AT23" s="5"/>
      <c r="AU23" s="6"/>
      <c r="AV23" s="2"/>
      <c r="AW23" s="1"/>
      <c r="AX23" s="1"/>
      <c r="AY23" s="1"/>
      <c r="BB23" s="1"/>
      <c r="BC23" s="2"/>
      <c r="BD23" s="5"/>
      <c r="BE23" s="5"/>
      <c r="BF23" s="6"/>
      <c r="BG23" s="2"/>
      <c r="BH23" s="1"/>
      <c r="BI23" s="1"/>
      <c r="BK23" s="1"/>
      <c r="BL23" s="2"/>
      <c r="BM23" s="5"/>
      <c r="BN23" s="5"/>
      <c r="BO23" s="6"/>
      <c r="BP23" s="2"/>
      <c r="BQ23" s="1"/>
      <c r="BR23" s="1"/>
      <c r="BS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row>
    <row r="24" spans="1:106" ht="21">
      <c r="A24" s="2"/>
      <c r="B24" s="2"/>
      <c r="C24" s="30"/>
      <c r="D24" s="8"/>
      <c r="E24" s="30"/>
      <c r="F24" s="185"/>
      <c r="G24" s="30"/>
      <c r="H24" s="30"/>
      <c r="I24" s="8"/>
      <c r="J24" s="8"/>
      <c r="K24" s="8"/>
      <c r="L24" s="1"/>
      <c r="M24" s="1"/>
      <c r="N24" s="1"/>
      <c r="O24" s="1"/>
      <c r="P24" s="2"/>
      <c r="Q24" s="23"/>
      <c r="R24" s="23"/>
      <c r="S24" s="23"/>
      <c r="T24" s="23"/>
      <c r="W24" s="1"/>
      <c r="X24" s="1"/>
      <c r="Y24" s="1"/>
      <c r="Z24" s="2"/>
      <c r="AA24" s="23"/>
      <c r="AB24" s="23"/>
      <c r="AC24" s="23"/>
      <c r="AD24" s="23"/>
      <c r="AG24" s="1"/>
      <c r="AH24" s="1"/>
      <c r="AI24" s="1"/>
      <c r="AJ24" s="2"/>
      <c r="AK24" s="23"/>
      <c r="AL24" s="23"/>
      <c r="AM24" s="23"/>
      <c r="AN24" s="23"/>
      <c r="BX24" s="1"/>
      <c r="BY24" s="1"/>
      <c r="BZ24" s="1"/>
      <c r="CA24" s="1"/>
      <c r="CB24" s="1"/>
      <c r="CC24" s="1"/>
      <c r="CD24" s="1"/>
      <c r="CE24" s="1"/>
      <c r="CF24" s="1"/>
      <c r="CG24" s="1"/>
    </row>
    <row r="25" spans="1:106" ht="21" customHeight="1">
      <c r="A25" s="1"/>
      <c r="B25" s="1"/>
      <c r="C25" s="30"/>
      <c r="D25" s="1"/>
      <c r="E25" s="30"/>
      <c r="F25" s="185"/>
      <c r="G25" s="30"/>
      <c r="H25" s="30"/>
      <c r="I25" s="1"/>
      <c r="J25" s="1"/>
      <c r="K25" s="1"/>
      <c r="L25" s="1"/>
      <c r="M25" s="1"/>
      <c r="N25" s="1"/>
      <c r="O25" s="1"/>
      <c r="P25" s="2"/>
      <c r="Q25" s="2"/>
      <c r="R25" s="2"/>
      <c r="S25" s="2"/>
      <c r="T25" s="2"/>
      <c r="W25" s="1"/>
      <c r="X25" s="1"/>
      <c r="Y25" s="1"/>
      <c r="Z25" s="2"/>
      <c r="AA25" s="2"/>
      <c r="AB25" s="2"/>
      <c r="AC25" s="2"/>
      <c r="AD25" s="2"/>
      <c r="AG25" s="1"/>
      <c r="AH25" s="1"/>
      <c r="AI25" s="1"/>
      <c r="AJ25" s="2"/>
      <c r="AK25" s="2"/>
      <c r="AL25" s="2"/>
      <c r="AM25" s="2"/>
      <c r="AN25" s="2"/>
    </row>
    <row r="26" spans="1:106">
      <c r="A26" s="1"/>
      <c r="B26" s="1"/>
      <c r="C26" s="1"/>
      <c r="D26" s="1"/>
      <c r="E26" s="1"/>
      <c r="F26" s="183"/>
      <c r="H26" s="9"/>
      <c r="I26" s="1"/>
      <c r="J26" s="1"/>
      <c r="K26" s="1"/>
      <c r="L26" s="1"/>
      <c r="M26" s="1"/>
      <c r="N26" s="1"/>
      <c r="O26" s="1"/>
      <c r="P26" s="2"/>
      <c r="Q26" s="2"/>
      <c r="R26" s="2"/>
      <c r="S26" s="2"/>
      <c r="T26" s="2"/>
      <c r="W26" s="1"/>
      <c r="X26" s="1"/>
      <c r="Y26" s="1"/>
      <c r="Z26" s="2"/>
      <c r="AA26" s="2"/>
      <c r="AB26" s="2"/>
      <c r="AC26" s="2"/>
      <c r="AD26" s="2"/>
      <c r="AG26" s="1"/>
      <c r="AH26" s="1"/>
      <c r="AI26" s="1"/>
      <c r="AJ26" s="2"/>
      <c r="AK26" s="2"/>
      <c r="AL26" s="2"/>
      <c r="AM26" s="2"/>
      <c r="AN26" s="2"/>
    </row>
    <row r="27" spans="1:106">
      <c r="A27" s="1"/>
      <c r="B27" s="1"/>
      <c r="C27" s="1"/>
      <c r="D27" s="1"/>
      <c r="E27" s="1"/>
      <c r="F27" s="181"/>
      <c r="G27" s="1"/>
      <c r="H27" s="1"/>
      <c r="I27" s="1"/>
      <c r="J27" s="1"/>
      <c r="K27" s="1"/>
      <c r="L27" s="1"/>
      <c r="M27" s="1"/>
      <c r="N27" s="1"/>
      <c r="O27" s="1"/>
      <c r="P27" s="2"/>
      <c r="Q27" s="2"/>
      <c r="R27" s="2"/>
      <c r="S27" s="2"/>
      <c r="T27" s="2"/>
      <c r="W27" s="1"/>
      <c r="X27" s="1"/>
      <c r="Y27" s="1"/>
      <c r="Z27" s="2"/>
      <c r="AA27" s="2"/>
      <c r="AB27" s="2"/>
      <c r="AC27" s="2"/>
      <c r="AD27" s="2"/>
      <c r="AG27" s="1"/>
      <c r="AH27" s="1"/>
      <c r="AI27" s="1"/>
      <c r="AJ27" s="2"/>
      <c r="AK27" s="2"/>
      <c r="AL27" s="2"/>
      <c r="AM27" s="2"/>
      <c r="AN27" s="2"/>
    </row>
    <row r="28" spans="1:106">
      <c r="A28" s="1"/>
      <c r="B28" s="1"/>
      <c r="C28" s="1"/>
      <c r="D28" s="1"/>
      <c r="E28" s="1"/>
      <c r="F28" s="181"/>
      <c r="G28" s="1"/>
      <c r="H28" s="1"/>
      <c r="I28" s="1"/>
      <c r="J28" s="1"/>
      <c r="K28" s="1"/>
      <c r="L28" s="1"/>
      <c r="M28" s="1"/>
      <c r="N28" s="1"/>
      <c r="O28" s="1"/>
      <c r="P28" s="2"/>
      <c r="Q28" s="2"/>
      <c r="R28" s="2"/>
      <c r="S28" s="2"/>
      <c r="T28" s="2"/>
      <c r="W28" s="1"/>
      <c r="X28" s="1"/>
      <c r="Y28" s="1"/>
      <c r="Z28" s="2"/>
      <c r="AA28" s="2"/>
      <c r="AB28" s="2"/>
      <c r="AC28" s="2"/>
      <c r="AD28" s="2"/>
      <c r="AG28" s="1"/>
      <c r="AH28" s="1"/>
      <c r="AI28" s="1"/>
      <c r="AJ28" s="2"/>
      <c r="AK28" s="2"/>
      <c r="AL28" s="2"/>
      <c r="AM28" s="2"/>
      <c r="AN28" s="2"/>
    </row>
    <row r="29" spans="1:106">
      <c r="A29" s="1"/>
      <c r="B29" s="1"/>
      <c r="C29" s="1"/>
      <c r="D29" s="1"/>
      <c r="E29" s="1"/>
      <c r="F29" s="181"/>
      <c r="G29" s="1"/>
      <c r="H29" s="1"/>
      <c r="I29" s="1"/>
      <c r="J29" s="1"/>
      <c r="K29" s="1"/>
      <c r="L29" s="1"/>
      <c r="M29" s="1"/>
      <c r="N29" s="1"/>
      <c r="O29" s="1"/>
      <c r="P29" s="2"/>
      <c r="Q29" s="2"/>
      <c r="R29" s="2"/>
      <c r="S29" s="2"/>
      <c r="T29" s="2"/>
      <c r="W29" s="1"/>
      <c r="X29" s="1"/>
      <c r="Y29" s="1"/>
      <c r="Z29" s="2"/>
      <c r="AA29" s="2"/>
      <c r="AB29" s="2"/>
      <c r="AC29" s="2"/>
      <c r="AD29" s="2"/>
      <c r="AG29" s="1"/>
      <c r="AH29" s="1"/>
      <c r="AI29" s="1"/>
      <c r="AJ29" s="2"/>
      <c r="AK29" s="2"/>
      <c r="AL29" s="2"/>
      <c r="AM29" s="2"/>
      <c r="AN29" s="2"/>
    </row>
    <row r="30" spans="1:106">
      <c r="A30" s="1"/>
      <c r="B30" s="1"/>
      <c r="C30" s="1"/>
      <c r="D30" s="1"/>
      <c r="E30" s="1"/>
      <c r="F30" s="181"/>
      <c r="G30" s="1"/>
      <c r="H30" s="1"/>
      <c r="I30" s="1"/>
      <c r="J30" s="1"/>
      <c r="K30" s="1"/>
      <c r="L30" s="1"/>
      <c r="M30" s="1"/>
      <c r="N30" s="1"/>
      <c r="O30" s="1"/>
      <c r="P30" s="1"/>
      <c r="Q30" s="1"/>
      <c r="R30" s="1"/>
      <c r="S30" s="1"/>
      <c r="T30" s="1"/>
      <c r="W30" s="1"/>
      <c r="X30" s="1"/>
      <c r="Y30" s="1"/>
      <c r="Z30" s="2"/>
      <c r="AA30" s="1"/>
      <c r="AB30" s="1"/>
      <c r="AC30" s="1"/>
      <c r="AD30" s="1"/>
      <c r="AG30" s="1"/>
      <c r="AH30" s="1"/>
      <c r="AI30" s="1"/>
      <c r="AJ30" s="2"/>
      <c r="AK30" s="1"/>
      <c r="AL30" s="1"/>
      <c r="AM30" s="1"/>
      <c r="AN30" s="1"/>
    </row>
    <row r="31" spans="1:106">
      <c r="A31" s="1"/>
      <c r="B31" s="1"/>
      <c r="C31" s="1"/>
      <c r="D31" s="1"/>
      <c r="E31" s="1"/>
      <c r="F31" s="181"/>
      <c r="G31" s="1"/>
      <c r="H31" s="1"/>
      <c r="I31" s="1"/>
      <c r="J31" s="1"/>
      <c r="K31" s="1"/>
      <c r="L31" s="1"/>
      <c r="M31" s="1"/>
      <c r="N31" s="1"/>
      <c r="O31" s="1"/>
      <c r="P31" s="1"/>
      <c r="Q31" s="1"/>
      <c r="W31" s="1"/>
      <c r="X31" s="1"/>
      <c r="Y31" s="1"/>
      <c r="Z31" s="1"/>
      <c r="AA31" s="1"/>
      <c r="AG31" s="1"/>
      <c r="AH31" s="1"/>
      <c r="AI31" s="1"/>
      <c r="AJ31" s="1"/>
      <c r="AK31" s="1"/>
    </row>
    <row r="32" spans="1:106">
      <c r="A32" s="1"/>
      <c r="B32" s="1"/>
      <c r="C32" s="1"/>
      <c r="D32" s="1"/>
      <c r="E32" s="1"/>
      <c r="F32" s="182"/>
      <c r="G32" s="1"/>
      <c r="H32" s="10"/>
      <c r="I32" s="1"/>
      <c r="J32" s="1"/>
      <c r="K32" s="1"/>
      <c r="L32" s="1"/>
      <c r="M32" s="1"/>
      <c r="N32" s="1"/>
      <c r="O32" s="1"/>
      <c r="P32" s="1"/>
      <c r="Q32" s="1"/>
      <c r="R32" s="12"/>
      <c r="S32" s="12"/>
      <c r="T32" s="12"/>
      <c r="W32" s="1"/>
      <c r="X32" s="1"/>
      <c r="Y32" s="1"/>
      <c r="Z32" s="1"/>
      <c r="AA32" s="1"/>
      <c r="AB32" s="12"/>
      <c r="AC32" s="12"/>
      <c r="AD32" s="12"/>
      <c r="AG32" s="1"/>
      <c r="AH32" s="1"/>
      <c r="AI32" s="1"/>
      <c r="AJ32" s="1"/>
      <c r="AK32" s="1"/>
      <c r="AL32" s="12"/>
      <c r="AM32" s="12"/>
      <c r="AN32" s="12"/>
    </row>
    <row r="33" spans="5:40">
      <c r="E33" s="1"/>
      <c r="F33" s="181"/>
      <c r="G33" s="1"/>
      <c r="H33" s="1"/>
      <c r="L33" s="1"/>
      <c r="M33" s="1"/>
      <c r="N33" s="1"/>
      <c r="O33" s="1"/>
      <c r="P33" s="1"/>
      <c r="Q33" s="1"/>
      <c r="R33" s="1"/>
      <c r="S33" s="1"/>
      <c r="T33" s="1"/>
      <c r="W33" s="1"/>
      <c r="X33" s="1"/>
      <c r="Y33" s="1"/>
      <c r="Z33" s="1"/>
      <c r="AA33" s="1"/>
      <c r="AB33" s="1"/>
      <c r="AC33" s="1"/>
      <c r="AD33" s="1"/>
      <c r="AG33" s="1"/>
      <c r="AH33" s="1"/>
      <c r="AI33" s="1"/>
      <c r="AJ33" s="1"/>
      <c r="AK33" s="1"/>
      <c r="AL33" s="1"/>
      <c r="AM33" s="1"/>
      <c r="AN33" s="1"/>
    </row>
    <row r="34" spans="5:40">
      <c r="M34" s="1"/>
      <c r="N34" s="1"/>
      <c r="O34" s="1"/>
      <c r="P34" s="1"/>
      <c r="Q34" s="1"/>
      <c r="R34" s="1"/>
      <c r="S34" s="1"/>
      <c r="T34" s="1"/>
      <c r="W34" s="1"/>
      <c r="X34" s="1"/>
      <c r="Y34" s="1"/>
      <c r="Z34" s="1"/>
      <c r="AA34" s="1"/>
      <c r="AB34" s="1"/>
      <c r="AC34" s="1"/>
      <c r="AD34" s="1"/>
      <c r="AG34" s="1"/>
      <c r="AH34" s="1"/>
      <c r="AI34" s="1"/>
      <c r="AJ34" s="1"/>
      <c r="AK34" s="1"/>
      <c r="AL34" s="1"/>
      <c r="AM34" s="1"/>
      <c r="AN34" s="1"/>
    </row>
    <row r="35" spans="5:40">
      <c r="M35" s="1"/>
      <c r="N35" s="1"/>
      <c r="O35" s="1"/>
      <c r="P35" s="1"/>
      <c r="Q35" s="1"/>
      <c r="R35" s="1"/>
      <c r="S35" s="1"/>
      <c r="T35" s="1"/>
      <c r="W35" s="1"/>
      <c r="X35" s="1"/>
      <c r="Y35" s="1"/>
      <c r="Z35" s="1"/>
      <c r="AA35" s="1"/>
      <c r="AB35" s="1"/>
      <c r="AC35" s="1"/>
      <c r="AD35" s="1"/>
      <c r="AG35" s="1"/>
      <c r="AH35" s="1"/>
      <c r="AI35" s="1"/>
      <c r="AJ35" s="1"/>
      <c r="AK35" s="1"/>
      <c r="AL35" s="1"/>
      <c r="AM35" s="1"/>
      <c r="AN35" s="1"/>
    </row>
    <row r="36" spans="5:40">
      <c r="M36" s="1"/>
      <c r="N36" s="1"/>
      <c r="O36" s="1"/>
      <c r="S36" s="1"/>
      <c r="T36" s="1"/>
      <c r="W36" s="1"/>
      <c r="X36" s="1"/>
      <c r="Y36" s="1"/>
      <c r="Z36" s="1"/>
      <c r="AC36" s="1"/>
      <c r="AD36" s="1"/>
      <c r="AG36" s="1"/>
      <c r="AH36" s="1"/>
      <c r="AI36" s="1"/>
      <c r="AJ36" s="1"/>
      <c r="AM36" s="1"/>
      <c r="AN36" s="1"/>
    </row>
    <row r="37" spans="5:40">
      <c r="M37" s="1"/>
      <c r="N37" s="1"/>
      <c r="O37" s="1"/>
      <c r="R37" s="1"/>
      <c r="S37" s="1"/>
      <c r="T37" s="1"/>
      <c r="W37" s="1"/>
      <c r="X37" s="1"/>
      <c r="Y37" s="1"/>
      <c r="AB37" s="1"/>
      <c r="AC37" s="1"/>
      <c r="AD37" s="1"/>
      <c r="AG37" s="1"/>
      <c r="AH37" s="1"/>
      <c r="AI37" s="1"/>
      <c r="AL37" s="1"/>
      <c r="AM37" s="1"/>
      <c r="AN37" s="1"/>
    </row>
    <row r="38" spans="5:40">
      <c r="M38" s="1"/>
      <c r="N38" s="1"/>
      <c r="O38" s="1"/>
      <c r="W38" s="1"/>
      <c r="X38" s="1"/>
      <c r="Y38" s="1"/>
      <c r="AG38" s="1"/>
      <c r="AH38" s="1"/>
      <c r="AI38" s="1"/>
    </row>
    <row r="39" spans="5:40">
      <c r="M39" s="1"/>
      <c r="N39" s="1"/>
      <c r="O39" s="1"/>
      <c r="W39" s="1"/>
      <c r="X39" s="1"/>
      <c r="Y39" s="1"/>
      <c r="AG39" s="1"/>
      <c r="AH39" s="1"/>
      <c r="AI39" s="1"/>
    </row>
    <row r="40" spans="5:40">
      <c r="M40" s="1"/>
      <c r="N40" s="1"/>
      <c r="O40" s="1"/>
      <c r="W40" s="1"/>
      <c r="X40" s="1"/>
      <c r="Y40" s="1"/>
      <c r="AG40" s="1"/>
      <c r="AH40" s="1"/>
      <c r="AI40" s="1"/>
    </row>
    <row r="41" spans="5:40">
      <c r="M41" s="1"/>
      <c r="N41" s="1"/>
      <c r="O41" s="1"/>
      <c r="W41" s="1"/>
      <c r="X41" s="1"/>
      <c r="Y41" s="1"/>
      <c r="AG41" s="1"/>
      <c r="AH41" s="1"/>
      <c r="AI41" s="1"/>
    </row>
    <row r="42" spans="5:40">
      <c r="M42" s="1"/>
      <c r="N42" s="1"/>
      <c r="O42" s="1"/>
      <c r="W42" s="1"/>
      <c r="X42" s="1"/>
      <c r="Y42" s="1"/>
      <c r="AG42" s="1"/>
      <c r="AH42" s="1"/>
      <c r="AI42" s="1"/>
    </row>
    <row r="43" spans="5:40">
      <c r="M43" s="1"/>
      <c r="N43" s="1"/>
      <c r="O43" s="1"/>
      <c r="W43" s="1"/>
      <c r="X43" s="1"/>
      <c r="Y43" s="1"/>
      <c r="AG43" s="1"/>
      <c r="AH43" s="1"/>
      <c r="AI43" s="1"/>
    </row>
    <row r="44" spans="5:40">
      <c r="M44" s="1"/>
      <c r="N44" s="1"/>
      <c r="W44" s="1"/>
      <c r="X44" s="1"/>
      <c r="Y44" s="1"/>
      <c r="AG44" s="1"/>
      <c r="AH44" s="1"/>
      <c r="AI44" s="1"/>
    </row>
    <row r="45" spans="5:40">
      <c r="M45" s="1"/>
      <c r="N45" s="1"/>
      <c r="W45" s="1"/>
      <c r="X45" s="1"/>
      <c r="AG45" s="1"/>
      <c r="AH45" s="1"/>
    </row>
    <row r="46" spans="5:40">
      <c r="M46" s="1"/>
      <c r="N46" s="1"/>
      <c r="W46" s="1"/>
      <c r="X46" s="1"/>
      <c r="AG46" s="1"/>
      <c r="AH46" s="1"/>
    </row>
    <row r="47" spans="5:40">
      <c r="M47" s="1"/>
      <c r="N47" s="1"/>
      <c r="W47" s="1"/>
      <c r="X47" s="1"/>
      <c r="AG47" s="1"/>
      <c r="AH47" s="1"/>
    </row>
    <row r="48" spans="5:40">
      <c r="W48" s="1"/>
      <c r="X48" s="1"/>
      <c r="AG48" s="1"/>
      <c r="AH48" s="1"/>
    </row>
    <row r="50" spans="6:6">
      <c r="F50"/>
    </row>
    <row r="51" spans="6:6">
      <c r="F51"/>
    </row>
    <row r="52" spans="6:6">
      <c r="F52"/>
    </row>
    <row r="53" spans="6:6">
      <c r="F53"/>
    </row>
    <row r="54" spans="6:6">
      <c r="F54"/>
    </row>
    <row r="55" spans="6:6">
      <c r="F55"/>
    </row>
    <row r="56" spans="6:6">
      <c r="F56"/>
    </row>
    <row r="57" spans="6:6">
      <c r="F57"/>
    </row>
    <row r="58" spans="6:6">
      <c r="F58"/>
    </row>
    <row r="59" spans="6:6">
      <c r="F59"/>
    </row>
    <row r="60" spans="6:6">
      <c r="F60"/>
    </row>
    <row r="61" spans="6:6">
      <c r="F61"/>
    </row>
    <row r="62" spans="6:6">
      <c r="F62"/>
    </row>
    <row r="63" spans="6:6">
      <c r="F63"/>
    </row>
    <row r="64" spans="6:6">
      <c r="F64"/>
    </row>
    <row r="65" spans="6:6">
      <c r="F65"/>
    </row>
    <row r="66" spans="6:6">
      <c r="F66"/>
    </row>
    <row r="67" spans="6:6">
      <c r="F67"/>
    </row>
    <row r="68" spans="6:6">
      <c r="F68"/>
    </row>
    <row r="69" spans="6:6">
      <c r="F69"/>
    </row>
    <row r="70" spans="6:6">
      <c r="F70"/>
    </row>
    <row r="71" spans="6:6">
      <c r="F71"/>
    </row>
    <row r="72" spans="6:6">
      <c r="F72"/>
    </row>
    <row r="73" spans="6:6">
      <c r="F73"/>
    </row>
    <row r="74" spans="6:6">
      <c r="F74"/>
    </row>
    <row r="75" spans="6:6">
      <c r="F75"/>
    </row>
    <row r="76" spans="6:6">
      <c r="F76"/>
    </row>
    <row r="77" spans="6:6">
      <c r="F77"/>
    </row>
    <row r="78" spans="6:6">
      <c r="F78"/>
    </row>
    <row r="79" spans="6:6">
      <c r="F79"/>
    </row>
    <row r="80" spans="6:6">
      <c r="F80"/>
    </row>
    <row r="81" spans="6:6">
      <c r="F81"/>
    </row>
    <row r="82" spans="6:6">
      <c r="F82"/>
    </row>
    <row r="83" spans="6:6">
      <c r="F83"/>
    </row>
    <row r="84" spans="6:6">
      <c r="F84"/>
    </row>
    <row r="85" spans="6:6">
      <c r="F85"/>
    </row>
    <row r="86" spans="6:6">
      <c r="F86"/>
    </row>
    <row r="87" spans="6:6">
      <c r="F87"/>
    </row>
    <row r="88" spans="6:6">
      <c r="F88"/>
    </row>
    <row r="89" spans="6:6">
      <c r="F89"/>
    </row>
    <row r="90" spans="6:6">
      <c r="F90"/>
    </row>
    <row r="91" spans="6:6">
      <c r="F91"/>
    </row>
    <row r="92" spans="6:6">
      <c r="F92"/>
    </row>
    <row r="93" spans="6:6">
      <c r="F93"/>
    </row>
    <row r="94" spans="6:6">
      <c r="F94"/>
    </row>
    <row r="95" spans="6:6">
      <c r="F95"/>
    </row>
    <row r="96" spans="6:6">
      <c r="F96"/>
    </row>
    <row r="97" spans="6:6">
      <c r="F97"/>
    </row>
    <row r="98" spans="6:6">
      <c r="F98"/>
    </row>
    <row r="99" spans="6:6">
      <c r="F99"/>
    </row>
    <row r="100" spans="6:6">
      <c r="F100"/>
    </row>
    <row r="101" spans="6:6">
      <c r="F101"/>
    </row>
  </sheetData>
  <mergeCells count="1">
    <mergeCell ref="A4:J5"/>
  </mergeCells>
  <conditionalFormatting sqref="K21">
    <cfRule type="iconSet" priority="4">
      <iconSet iconSet="3Arrows">
        <cfvo type="percent" val="0"/>
        <cfvo type="percent" val="33"/>
        <cfvo type="percent" val="67"/>
      </iconSet>
    </cfRule>
  </conditionalFormatting>
  <conditionalFormatting sqref="K18:K20">
    <cfRule type="iconSet" priority="3">
      <iconSet iconSet="3Arrows">
        <cfvo type="percent" val="0"/>
        <cfvo type="percent" val="33"/>
        <cfvo type="percent" val="67"/>
      </iconSet>
    </cfRule>
  </conditionalFormatting>
  <hyperlinks>
    <hyperlink ref="T31:T32" location="'ASHRAE Level I'!AI1" display="NEXT PAGE" xr:uid="{00000000-0004-0000-0C00-000000000000}"/>
    <hyperlink ref="AD31:AD32" location="'ASHRAE Level I'!AI1" display="NEXT PAGE" xr:uid="{00000000-0004-0000-0C00-000001000000}"/>
    <hyperlink ref="AN31:AN32" location="'ASHRAE Level I'!AI1" display="NEXT PAGE" xr:uid="{00000000-0004-0000-0C00-000002000000}"/>
  </hyperlinks>
  <pageMargins left="0.7" right="0.7" top="0.75" bottom="0.75" header="0.3" footer="0.3"/>
  <pageSetup scale="86"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CZ43"/>
  <sheetViews>
    <sheetView showGridLines="0" zoomScaleNormal="100" zoomScaleSheetLayoutView="100" workbookViewId="0"/>
  </sheetViews>
  <sheetFormatPr defaultColWidth="8.85546875" defaultRowHeight="15"/>
  <cols>
    <col min="1" max="1" width="33.28515625" customWidth="1"/>
    <col min="2" max="2" width="13.28515625" customWidth="1"/>
    <col min="3" max="3" width="17.140625" customWidth="1"/>
    <col min="4" max="4" width="18.42578125" customWidth="1"/>
    <col min="5" max="5" width="13.7109375" customWidth="1"/>
    <col min="6" max="6" width="13.42578125" customWidth="1"/>
    <col min="7" max="7" width="16.140625" customWidth="1"/>
    <col min="8" max="8" width="19.85546875" customWidth="1"/>
    <col min="9" max="9" width="13.140625" customWidth="1"/>
    <col min="10" max="10" width="6.28515625" customWidth="1"/>
    <col min="11" max="11" width="23.42578125" customWidth="1"/>
    <col min="12" max="12" width="12.85546875" customWidth="1"/>
    <col min="13" max="13" width="12.7109375" customWidth="1"/>
    <col min="14" max="14" width="13.28515625" customWidth="1"/>
    <col min="15" max="15" width="12.28515625" customWidth="1"/>
    <col min="16" max="16" width="13.140625" customWidth="1"/>
    <col min="17" max="17" width="13.28515625" customWidth="1"/>
    <col min="18" max="18" width="16.28515625" customWidth="1"/>
    <col min="19" max="19" width="6" customWidth="1"/>
    <col min="20" max="20" width="5.85546875" customWidth="1"/>
    <col min="21" max="21" width="23.42578125" customWidth="1"/>
    <col min="22" max="22" width="12.85546875" customWidth="1"/>
    <col min="23" max="23" width="12.7109375" customWidth="1"/>
    <col min="24" max="24" width="13.28515625" customWidth="1"/>
    <col min="25" max="25" width="12.28515625" customWidth="1"/>
    <col min="26" max="26" width="13.140625" customWidth="1"/>
    <col min="27" max="27" width="13.28515625" customWidth="1"/>
    <col min="28" max="28" width="16.28515625" customWidth="1"/>
    <col min="29" max="29" width="6" customWidth="1"/>
    <col min="30" max="30" width="5.85546875" customWidth="1"/>
    <col min="31" max="31" width="23.42578125" customWidth="1"/>
    <col min="32" max="32" width="12.85546875" customWidth="1"/>
    <col min="33" max="33" width="12.7109375" customWidth="1"/>
    <col min="34" max="34" width="13.28515625" customWidth="1"/>
    <col min="35" max="35" width="12.28515625" customWidth="1"/>
    <col min="36" max="36" width="13.140625" customWidth="1"/>
    <col min="37" max="37" width="13.28515625" customWidth="1"/>
    <col min="38" max="38" width="16.28515625" customWidth="1"/>
    <col min="39" max="39" width="6" customWidth="1"/>
    <col min="40" max="40" width="5.85546875" customWidth="1"/>
    <col min="41" max="41" width="20.140625" customWidth="1"/>
    <col min="42" max="42" width="12.42578125" customWidth="1"/>
    <col min="43" max="43" width="20.85546875" customWidth="1"/>
    <col min="44" max="44" width="18.7109375" customWidth="1"/>
    <col min="45" max="45" width="17.42578125" customWidth="1"/>
    <col min="46" max="46" width="10.140625" customWidth="1"/>
    <col min="47" max="47" width="11" customWidth="1"/>
    <col min="48" max="48" width="7.28515625" customWidth="1"/>
    <col min="49" max="49" width="7.42578125" customWidth="1"/>
    <col min="50" max="50" width="4.85546875" customWidth="1"/>
    <col min="51" max="51" width="9.85546875" customWidth="1"/>
    <col min="52" max="52" width="20.140625" customWidth="1"/>
    <col min="53" max="53" width="12.42578125" customWidth="1"/>
    <col min="54" max="54" width="20.85546875" customWidth="1"/>
    <col min="55" max="55" width="18.7109375" customWidth="1"/>
    <col min="56" max="56" width="17.42578125" customWidth="1"/>
    <col min="57" max="57" width="10.140625" customWidth="1"/>
    <col min="58" max="58" width="7.28515625" customWidth="1"/>
    <col min="59" max="59" width="7.42578125" customWidth="1"/>
    <col min="60" max="60" width="4.85546875" customWidth="1"/>
    <col min="61" max="61" width="23.140625" customWidth="1"/>
    <col min="62" max="62" width="12.42578125" customWidth="1"/>
    <col min="63" max="63" width="20.85546875" customWidth="1"/>
    <col min="64" max="64" width="18.7109375" customWidth="1"/>
    <col min="65" max="65" width="17.42578125" customWidth="1"/>
    <col min="66" max="66" width="10.140625" customWidth="1"/>
    <col min="67" max="67" width="11" customWidth="1"/>
    <col min="68" max="68" width="7.28515625" customWidth="1"/>
    <col min="69" max="69" width="7.42578125" customWidth="1"/>
    <col min="70" max="70" width="4.85546875" customWidth="1"/>
    <col min="71" max="71" width="7.7109375" customWidth="1"/>
    <col min="72" max="72" width="8.140625" customWidth="1"/>
    <col min="73" max="73" width="7" customWidth="1"/>
    <col min="74" max="74" width="10.28515625" customWidth="1"/>
    <col min="75" max="75" width="10" customWidth="1"/>
    <col min="76" max="76" width="13.42578125" customWidth="1"/>
    <col min="77" max="77" width="9.42578125" customWidth="1"/>
    <col min="78" max="78" width="12.42578125" customWidth="1"/>
    <col min="79" max="79" width="11.140625" customWidth="1"/>
    <col min="80" max="80" width="12.42578125" customWidth="1"/>
    <col min="81" max="81" width="11.85546875" customWidth="1"/>
    <col min="82" max="82" width="7.85546875" customWidth="1"/>
    <col min="83" max="83" width="2" customWidth="1"/>
    <col min="84" max="84" width="8.28515625" customWidth="1"/>
    <col min="85" max="85" width="8.7109375" customWidth="1"/>
    <col min="86" max="86" width="10.42578125" customWidth="1"/>
    <col min="87" max="87" width="2.140625" customWidth="1"/>
    <col min="88" max="88" width="8.42578125" customWidth="1"/>
    <col min="89" max="90" width="11.42578125" customWidth="1"/>
    <col min="91" max="91" width="1.85546875" customWidth="1"/>
    <col min="92" max="92" width="7.140625" customWidth="1"/>
    <col min="93" max="93" width="9.42578125" customWidth="1"/>
    <col min="94" max="95" width="8.28515625" customWidth="1"/>
    <col min="96" max="98" width="8.42578125" customWidth="1"/>
    <col min="99" max="99" width="9.28515625" customWidth="1"/>
    <col min="100" max="100" width="5" customWidth="1"/>
    <col min="106" max="106" width="11.28515625" customWidth="1"/>
  </cols>
  <sheetData>
    <row r="1" spans="1:15" ht="21">
      <c r="A1" s="193" t="s">
        <v>624</v>
      </c>
      <c r="B1" s="131"/>
      <c r="C1" s="131"/>
      <c r="D1" s="131"/>
      <c r="E1" s="131"/>
      <c r="F1" s="53"/>
      <c r="G1" s="53"/>
      <c r="H1" s="53"/>
      <c r="I1" s="53"/>
      <c r="J1" s="13"/>
      <c r="K1" s="1"/>
      <c r="L1" s="1"/>
      <c r="M1" s="1"/>
      <c r="N1" s="1"/>
      <c r="O1" s="1"/>
    </row>
    <row r="2" spans="1:15" ht="15.75" customHeight="1">
      <c r="A2" s="1"/>
      <c r="B2" s="1"/>
      <c r="C2" s="1"/>
      <c r="D2" s="1"/>
      <c r="E2" s="1"/>
      <c r="F2" s="1"/>
      <c r="G2" s="1"/>
      <c r="H2" s="1"/>
      <c r="I2" s="1"/>
      <c r="J2" s="1"/>
      <c r="K2" s="1"/>
      <c r="L2" s="1"/>
      <c r="M2" s="1"/>
      <c r="N2" s="1"/>
      <c r="O2" s="1"/>
    </row>
    <row r="3" spans="1:15" ht="15" customHeight="1">
      <c r="A3" s="29" t="s">
        <v>177</v>
      </c>
      <c r="B3" s="54"/>
      <c r="C3" s="54"/>
      <c r="D3" s="51"/>
      <c r="E3" s="51"/>
      <c r="F3" s="50"/>
      <c r="G3" s="49"/>
      <c r="H3" s="49"/>
      <c r="I3" s="49"/>
      <c r="J3" s="1"/>
      <c r="K3" s="1"/>
      <c r="L3" s="1"/>
      <c r="M3" s="1"/>
      <c r="N3" s="1"/>
      <c r="O3" s="1"/>
    </row>
    <row r="4" spans="1:15" ht="14.25" customHeight="1">
      <c r="A4" s="1"/>
      <c r="B4" s="1"/>
      <c r="C4" s="1"/>
      <c r="D4" s="1"/>
      <c r="E4" s="1"/>
      <c r="F4" s="1"/>
      <c r="G4" s="18"/>
      <c r="H4" s="18"/>
      <c r="I4" s="18"/>
      <c r="J4" s="1"/>
      <c r="K4" s="1"/>
      <c r="L4" s="1"/>
      <c r="M4" s="1"/>
      <c r="N4" s="1"/>
      <c r="O4" s="1"/>
    </row>
    <row r="5" spans="1:15" ht="28.5" customHeight="1">
      <c r="A5" s="143" t="s">
        <v>521</v>
      </c>
      <c r="B5" s="22" t="s">
        <v>175</v>
      </c>
      <c r="C5" s="22" t="s">
        <v>176</v>
      </c>
      <c r="D5" s="22" t="s">
        <v>253</v>
      </c>
      <c r="E5" s="22" t="s">
        <v>540</v>
      </c>
      <c r="F5" s="26"/>
      <c r="G5" s="26"/>
      <c r="H5" s="1"/>
      <c r="I5" s="1"/>
      <c r="J5" s="1"/>
      <c r="K5" s="1"/>
      <c r="L5" s="1"/>
      <c r="M5" s="1"/>
    </row>
    <row r="6" spans="1:15" ht="28.5" customHeight="1">
      <c r="A6" s="128"/>
      <c r="B6" s="128"/>
      <c r="C6" s="128"/>
      <c r="D6" s="128"/>
      <c r="E6" s="128"/>
      <c r="F6" s="27"/>
      <c r="G6" s="27"/>
      <c r="H6" s="1"/>
      <c r="I6" s="1"/>
      <c r="J6" s="1"/>
      <c r="K6" s="1"/>
      <c r="L6" s="1"/>
      <c r="M6" s="1"/>
    </row>
    <row r="7" spans="1:15" ht="28.5" customHeight="1">
      <c r="A7" s="191"/>
      <c r="B7" s="191"/>
      <c r="C7" s="191"/>
      <c r="D7" s="123"/>
      <c r="E7" s="191"/>
      <c r="F7" s="27"/>
      <c r="G7" s="27"/>
      <c r="H7" s="1"/>
      <c r="I7" s="1"/>
      <c r="J7" s="1"/>
      <c r="K7" s="1"/>
      <c r="L7" s="1"/>
      <c r="M7" s="1"/>
    </row>
    <row r="8" spans="1:15" ht="28.5" customHeight="1">
      <c r="A8" s="191"/>
      <c r="B8" s="191"/>
      <c r="C8" s="191"/>
      <c r="D8" s="123"/>
      <c r="E8" s="191"/>
      <c r="F8" s="27"/>
      <c r="G8" s="27"/>
      <c r="H8" s="1"/>
      <c r="I8" s="1"/>
      <c r="J8" s="1"/>
      <c r="K8" s="1"/>
      <c r="L8" s="1"/>
      <c r="M8" s="1"/>
    </row>
    <row r="9" spans="1:15" ht="28.5" customHeight="1">
      <c r="A9" s="191"/>
      <c r="B9" s="191"/>
      <c r="C9" s="191"/>
      <c r="D9" s="123"/>
      <c r="E9" s="191"/>
      <c r="F9" s="27"/>
      <c r="G9" s="27"/>
      <c r="H9" s="1"/>
      <c r="I9" s="1"/>
      <c r="J9" s="1"/>
      <c r="K9" s="1"/>
      <c r="L9" s="1"/>
      <c r="M9" s="1"/>
    </row>
    <row r="10" spans="1:15" ht="28.5" customHeight="1">
      <c r="A10" s="191"/>
      <c r="B10" s="191"/>
      <c r="C10" s="191"/>
      <c r="D10" s="123"/>
      <c r="E10" s="191"/>
      <c r="F10" s="27"/>
      <c r="G10" s="27"/>
      <c r="H10" s="1"/>
      <c r="I10" s="1"/>
      <c r="J10" s="1"/>
      <c r="K10" s="1"/>
      <c r="L10" s="1"/>
      <c r="M10" s="1"/>
    </row>
    <row r="11" spans="1:15" ht="28.5" customHeight="1">
      <c r="A11" s="191"/>
      <c r="B11" s="191"/>
      <c r="C11" s="191"/>
      <c r="D11" s="123"/>
      <c r="E11" s="191"/>
      <c r="F11" s="27"/>
      <c r="G11" s="27"/>
      <c r="H11" s="1"/>
      <c r="I11" s="1"/>
      <c r="J11" s="1"/>
      <c r="K11" s="1"/>
      <c r="L11" s="1"/>
      <c r="M11" s="1"/>
    </row>
    <row r="12" spans="1:15" ht="28.5" customHeight="1">
      <c r="A12" s="191"/>
      <c r="B12" s="191"/>
      <c r="C12" s="191"/>
      <c r="D12" s="123"/>
      <c r="E12" s="191"/>
      <c r="F12" s="27"/>
      <c r="G12" s="27"/>
      <c r="H12" s="1"/>
      <c r="I12" s="1"/>
      <c r="J12" s="1"/>
      <c r="K12" s="1"/>
      <c r="L12" s="1"/>
      <c r="M12" s="1"/>
    </row>
    <row r="13" spans="1:15" ht="28.5" customHeight="1">
      <c r="A13" s="191"/>
      <c r="B13" s="191"/>
      <c r="C13" s="191"/>
      <c r="D13" s="123"/>
      <c r="E13" s="191"/>
      <c r="F13" s="27"/>
      <c r="G13" s="27"/>
      <c r="H13" s="1"/>
      <c r="I13" s="1"/>
      <c r="J13" s="1"/>
      <c r="K13" s="1"/>
      <c r="L13" s="1"/>
      <c r="M13" s="1"/>
    </row>
    <row r="14" spans="1:15" ht="28.5" customHeight="1">
      <c r="A14" s="191"/>
      <c r="B14" s="191"/>
      <c r="C14" s="191"/>
      <c r="D14" s="123"/>
      <c r="E14" s="191"/>
      <c r="F14" s="27"/>
      <c r="G14" s="27"/>
      <c r="H14" s="1"/>
      <c r="I14" s="1"/>
      <c r="J14" s="1"/>
      <c r="K14" s="1"/>
      <c r="L14" s="1"/>
      <c r="M14" s="1"/>
    </row>
    <row r="15" spans="1:15" ht="28.5" customHeight="1">
      <c r="A15" s="191"/>
      <c r="B15" s="191"/>
      <c r="C15" s="191"/>
      <c r="D15" s="123"/>
      <c r="E15" s="191"/>
      <c r="F15" s="27"/>
      <c r="G15" s="27"/>
      <c r="H15" s="1"/>
      <c r="I15" s="1"/>
      <c r="J15" s="1"/>
      <c r="K15" s="1"/>
      <c r="L15" s="1"/>
      <c r="M15" s="1"/>
    </row>
    <row r="16" spans="1:15">
      <c r="A16" s="2"/>
      <c r="B16" s="27"/>
      <c r="C16" s="27"/>
      <c r="D16" s="25"/>
      <c r="E16" s="25"/>
      <c r="F16" s="25"/>
      <c r="G16" s="25"/>
      <c r="H16" s="27"/>
      <c r="I16" s="27"/>
      <c r="J16" s="1"/>
      <c r="K16" s="1"/>
      <c r="L16" s="1"/>
      <c r="M16" s="1"/>
      <c r="N16" s="1"/>
      <c r="O16" s="1"/>
    </row>
    <row r="17" spans="1:104" ht="15.75" customHeight="1">
      <c r="B17" s="30"/>
      <c r="C17" s="30"/>
      <c r="D17" s="33"/>
      <c r="E17" s="33"/>
      <c r="F17" s="33"/>
      <c r="G17" s="30"/>
      <c r="H17" s="1"/>
      <c r="I17" s="1"/>
      <c r="J17" s="1"/>
      <c r="K17" s="1"/>
      <c r="L17" s="1"/>
      <c r="M17" s="1"/>
      <c r="N17" s="1"/>
      <c r="O17" s="1"/>
    </row>
    <row r="18" spans="1:104" ht="28.5" customHeight="1">
      <c r="A18" s="22" t="s">
        <v>628</v>
      </c>
      <c r="B18" s="839" t="s">
        <v>625</v>
      </c>
      <c r="C18" s="840"/>
      <c r="D18" s="841"/>
      <c r="E18" s="30"/>
      <c r="F18" s="30"/>
      <c r="G18" s="30"/>
      <c r="H18" s="1"/>
      <c r="I18" s="1"/>
      <c r="J18" s="1"/>
      <c r="K18" s="1"/>
      <c r="L18" s="1"/>
      <c r="M18" s="1"/>
      <c r="N18" s="2"/>
      <c r="O18" s="2"/>
      <c r="P18" s="2"/>
      <c r="Q18" s="2"/>
      <c r="R18" s="2"/>
      <c r="S18" s="1"/>
      <c r="U18" s="1"/>
      <c r="V18" s="1"/>
      <c r="W18" s="1"/>
      <c r="Y18" s="2"/>
      <c r="Z18" s="2"/>
      <c r="AA18" s="2"/>
      <c r="AB18" s="2"/>
      <c r="AC18" s="1"/>
      <c r="AE18" s="1"/>
      <c r="AF18" s="1"/>
      <c r="AG18" s="1"/>
      <c r="AI18" s="2"/>
      <c r="AJ18" s="2"/>
      <c r="AK18" s="2"/>
      <c r="AL18" s="2"/>
      <c r="AM18" s="1"/>
      <c r="AO18" s="1"/>
      <c r="AP18" s="2"/>
      <c r="AQ18" s="5"/>
      <c r="AR18" s="5"/>
      <c r="AS18" s="6"/>
      <c r="AT18" s="2"/>
      <c r="AU18" s="1"/>
      <c r="AV18" s="1"/>
      <c r="AW18" s="1"/>
      <c r="AZ18" s="1"/>
      <c r="BA18" s="2"/>
      <c r="BB18" s="5"/>
      <c r="BC18" s="5"/>
      <c r="BD18" s="6"/>
      <c r="BE18" s="2"/>
      <c r="BF18" s="1"/>
      <c r="BG18" s="1"/>
      <c r="BI18" s="1"/>
      <c r="BJ18" s="2"/>
      <c r="BK18" s="5"/>
      <c r="BL18" s="5"/>
      <c r="BM18" s="6"/>
      <c r="BN18" s="2"/>
      <c r="BO18" s="1"/>
      <c r="BP18" s="1"/>
      <c r="BQ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row>
    <row r="19" spans="1:104" s="204" customFormat="1" ht="28.5" customHeight="1">
      <c r="A19" s="527"/>
      <c r="B19" s="842"/>
      <c r="C19" s="843"/>
      <c r="D19" s="844"/>
      <c r="E19" s="205"/>
      <c r="F19" s="205"/>
      <c r="G19" s="205"/>
      <c r="H19" s="181"/>
      <c r="I19" s="181"/>
      <c r="J19" s="181"/>
      <c r="K19" s="181"/>
      <c r="L19" s="181"/>
      <c r="M19" s="181"/>
      <c r="N19" s="182"/>
      <c r="O19" s="182"/>
      <c r="P19" s="182"/>
      <c r="Q19" s="182"/>
      <c r="R19" s="182"/>
      <c r="S19" s="181"/>
      <c r="U19" s="181"/>
      <c r="V19" s="181"/>
      <c r="W19" s="181"/>
      <c r="Y19" s="182"/>
      <c r="Z19" s="182"/>
      <c r="AA19" s="182"/>
      <c r="AB19" s="182"/>
      <c r="AC19" s="181"/>
      <c r="AE19" s="181"/>
      <c r="AF19" s="181"/>
      <c r="AG19" s="181"/>
      <c r="AI19" s="182"/>
      <c r="AJ19" s="182"/>
      <c r="AK19" s="182"/>
      <c r="AL19" s="182"/>
      <c r="AM19" s="181"/>
      <c r="AO19" s="181"/>
      <c r="AP19" s="182"/>
      <c r="AQ19" s="5"/>
      <c r="AR19" s="5"/>
      <c r="AS19" s="6"/>
      <c r="AT19" s="182"/>
      <c r="AU19" s="181"/>
      <c r="AV19" s="181"/>
      <c r="AW19" s="181"/>
      <c r="AZ19" s="181"/>
      <c r="BA19" s="182"/>
      <c r="BB19" s="5"/>
      <c r="BC19" s="5"/>
      <c r="BD19" s="6"/>
      <c r="BE19" s="182"/>
      <c r="BF19" s="181"/>
      <c r="BG19" s="181"/>
      <c r="BI19" s="181"/>
      <c r="BJ19" s="182"/>
      <c r="BK19" s="5"/>
      <c r="BL19" s="5"/>
      <c r="BM19" s="6"/>
      <c r="BN19" s="182"/>
      <c r="BO19" s="181"/>
      <c r="BP19" s="181"/>
      <c r="BQ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row>
    <row r="20" spans="1:104" s="204" customFormat="1" ht="28.5" customHeight="1">
      <c r="A20" s="191"/>
      <c r="B20" s="842"/>
      <c r="C20" s="843"/>
      <c r="D20" s="844"/>
      <c r="E20" s="205"/>
      <c r="F20" s="205"/>
      <c r="G20" s="205"/>
      <c r="H20" s="181"/>
      <c r="I20" s="181"/>
      <c r="J20" s="181"/>
      <c r="K20" s="181"/>
      <c r="L20" s="181"/>
      <c r="M20" s="181"/>
      <c r="N20" s="182"/>
      <c r="O20" s="182"/>
      <c r="P20" s="182"/>
      <c r="Q20" s="182"/>
      <c r="R20" s="182"/>
      <c r="S20" s="181"/>
      <c r="U20" s="181"/>
      <c r="V20" s="181"/>
      <c r="W20" s="181"/>
      <c r="Y20" s="182"/>
      <c r="Z20" s="182"/>
      <c r="AA20" s="182"/>
      <c r="AB20" s="182"/>
      <c r="AC20" s="181"/>
      <c r="AE20" s="181"/>
      <c r="AF20" s="181"/>
      <c r="AG20" s="181"/>
      <c r="AI20" s="182"/>
      <c r="AJ20" s="182"/>
      <c r="AK20" s="182"/>
      <c r="AL20" s="182"/>
      <c r="AM20" s="181"/>
      <c r="AO20" s="181"/>
      <c r="AP20" s="182"/>
      <c r="AQ20" s="5"/>
      <c r="AR20" s="5"/>
      <c r="AS20" s="6"/>
      <c r="AT20" s="182"/>
      <c r="AU20" s="181"/>
      <c r="AV20" s="181"/>
      <c r="AW20" s="181"/>
      <c r="AZ20" s="181"/>
      <c r="BA20" s="182"/>
      <c r="BB20" s="5"/>
      <c r="BC20" s="5"/>
      <c r="BD20" s="6"/>
      <c r="BE20" s="182"/>
      <c r="BF20" s="181"/>
      <c r="BG20" s="181"/>
      <c r="BI20" s="181"/>
      <c r="BJ20" s="182"/>
      <c r="BK20" s="5"/>
      <c r="BL20" s="5"/>
      <c r="BM20" s="6"/>
      <c r="BN20" s="182"/>
      <c r="BO20" s="181"/>
      <c r="BP20" s="181"/>
      <c r="BQ20" s="181"/>
      <c r="BS20" s="181"/>
      <c r="BT20" s="181"/>
      <c r="BU20" s="181"/>
      <c r="BV20" s="181"/>
      <c r="BW20" s="181"/>
      <c r="BX20" s="181"/>
      <c r="BY20" s="181"/>
      <c r="BZ20" s="181"/>
      <c r="CA20" s="181"/>
      <c r="CB20" s="181"/>
      <c r="CC20" s="181"/>
      <c r="CD20" s="181"/>
      <c r="CE20" s="181"/>
      <c r="CF20" s="181"/>
      <c r="CG20" s="181"/>
      <c r="CH20" s="181"/>
      <c r="CI20" s="181"/>
      <c r="CJ20" s="181"/>
      <c r="CK20" s="181"/>
      <c r="CL20" s="181"/>
      <c r="CM20" s="181"/>
      <c r="CN20" s="181"/>
      <c r="CO20" s="181"/>
      <c r="CP20" s="181"/>
      <c r="CQ20" s="181"/>
      <c r="CR20" s="181"/>
      <c r="CS20" s="181"/>
      <c r="CT20" s="181"/>
      <c r="CU20" s="181"/>
      <c r="CV20" s="181"/>
      <c r="CW20" s="181"/>
      <c r="CX20" s="181"/>
      <c r="CY20" s="181"/>
      <c r="CZ20" s="181"/>
    </row>
    <row r="21" spans="1:104" s="204" customFormat="1" ht="28.5" customHeight="1">
      <c r="A21" s="191"/>
      <c r="B21" s="842"/>
      <c r="C21" s="843"/>
      <c r="D21" s="844"/>
      <c r="E21" s="205"/>
      <c r="F21" s="205"/>
      <c r="G21" s="205"/>
      <c r="H21" s="181"/>
      <c r="I21" s="181"/>
      <c r="J21" s="181"/>
      <c r="K21" s="181"/>
      <c r="L21" s="181"/>
      <c r="M21" s="181"/>
      <c r="N21" s="182"/>
      <c r="O21" s="182"/>
      <c r="P21" s="182"/>
      <c r="Q21" s="182"/>
      <c r="R21" s="182"/>
      <c r="S21" s="181"/>
      <c r="U21" s="181"/>
      <c r="V21" s="181"/>
      <c r="W21" s="181"/>
      <c r="Y21" s="182"/>
      <c r="Z21" s="182"/>
      <c r="AA21" s="182"/>
      <c r="AB21" s="182"/>
      <c r="AC21" s="181"/>
      <c r="AE21" s="181"/>
      <c r="AF21" s="181"/>
      <c r="AG21" s="181"/>
      <c r="AI21" s="182"/>
      <c r="AJ21" s="182"/>
      <c r="AK21" s="182"/>
      <c r="AL21" s="182"/>
      <c r="AM21" s="181"/>
      <c r="AO21" s="181"/>
      <c r="AP21" s="182"/>
      <c r="AQ21" s="5"/>
      <c r="AR21" s="5"/>
      <c r="AS21" s="6"/>
      <c r="AT21" s="182"/>
      <c r="AU21" s="181"/>
      <c r="AV21" s="181"/>
      <c r="AW21" s="181"/>
      <c r="AZ21" s="181"/>
      <c r="BA21" s="182"/>
      <c r="BB21" s="5"/>
      <c r="BC21" s="5"/>
      <c r="BD21" s="6"/>
      <c r="BE21" s="182"/>
      <c r="BF21" s="181"/>
      <c r="BG21" s="181"/>
      <c r="BI21" s="181"/>
      <c r="BJ21" s="182"/>
      <c r="BK21" s="5"/>
      <c r="BL21" s="5"/>
      <c r="BM21" s="6"/>
      <c r="BN21" s="182"/>
      <c r="BO21" s="181"/>
      <c r="BP21" s="181"/>
      <c r="BQ21" s="181"/>
      <c r="BS21" s="181"/>
      <c r="BT21" s="181"/>
      <c r="BU21" s="181"/>
      <c r="BV21" s="181"/>
      <c r="BW21" s="181"/>
      <c r="BX21" s="181"/>
      <c r="BY21" s="181"/>
      <c r="BZ21" s="181"/>
      <c r="CA21" s="181"/>
      <c r="CB21" s="181"/>
      <c r="CC21" s="181"/>
      <c r="CD21" s="181"/>
      <c r="CE21" s="181"/>
      <c r="CF21" s="181"/>
      <c r="CG21" s="181"/>
      <c r="CH21" s="181"/>
      <c r="CI21" s="181"/>
      <c r="CJ21" s="181"/>
      <c r="CK21" s="181"/>
      <c r="CL21" s="181"/>
      <c r="CM21" s="181"/>
      <c r="CN21" s="181"/>
      <c r="CO21" s="181"/>
      <c r="CP21" s="181"/>
      <c r="CQ21" s="181"/>
      <c r="CR21" s="181"/>
      <c r="CS21" s="181"/>
      <c r="CT21" s="181"/>
      <c r="CU21" s="181"/>
      <c r="CV21" s="181"/>
      <c r="CW21" s="181"/>
      <c r="CX21" s="181"/>
      <c r="CY21" s="181"/>
      <c r="CZ21" s="181"/>
    </row>
    <row r="22" spans="1:104" s="204" customFormat="1" ht="28.5" customHeight="1">
      <c r="A22" s="191"/>
      <c r="B22" s="842"/>
      <c r="C22" s="843"/>
      <c r="D22" s="844"/>
      <c r="E22" s="205"/>
      <c r="F22" s="205"/>
      <c r="G22" s="205"/>
      <c r="H22" s="181"/>
      <c r="I22" s="181"/>
      <c r="J22" s="181"/>
      <c r="K22" s="181"/>
      <c r="L22" s="181"/>
      <c r="M22" s="181"/>
      <c r="N22" s="182"/>
      <c r="O22" s="182"/>
      <c r="P22" s="182"/>
      <c r="Q22" s="182"/>
      <c r="R22" s="182"/>
      <c r="S22" s="181"/>
      <c r="U22" s="181"/>
      <c r="V22" s="181"/>
      <c r="W22" s="181"/>
      <c r="Y22" s="182"/>
      <c r="Z22" s="182"/>
      <c r="AA22" s="182"/>
      <c r="AB22" s="182"/>
      <c r="AC22" s="181"/>
      <c r="AE22" s="181"/>
      <c r="AF22" s="181"/>
      <c r="AG22" s="181"/>
      <c r="AI22" s="182"/>
      <c r="AJ22" s="182"/>
      <c r="AK22" s="182"/>
      <c r="AL22" s="182"/>
      <c r="AM22" s="181"/>
      <c r="AO22" s="181"/>
      <c r="AP22" s="182"/>
      <c r="AQ22" s="5"/>
      <c r="AR22" s="5"/>
      <c r="AS22" s="6"/>
      <c r="AT22" s="182"/>
      <c r="AU22" s="181"/>
      <c r="AV22" s="181"/>
      <c r="AW22" s="181"/>
      <c r="AZ22" s="181"/>
      <c r="BA22" s="182"/>
      <c r="BB22" s="5"/>
      <c r="BC22" s="5"/>
      <c r="BD22" s="6"/>
      <c r="BE22" s="182"/>
      <c r="BF22" s="181"/>
      <c r="BG22" s="181"/>
      <c r="BI22" s="181"/>
      <c r="BJ22" s="182"/>
      <c r="BK22" s="5"/>
      <c r="BL22" s="5"/>
      <c r="BM22" s="6"/>
      <c r="BN22" s="182"/>
      <c r="BO22" s="181"/>
      <c r="BP22" s="181"/>
      <c r="BQ22" s="181"/>
      <c r="BS22" s="181"/>
      <c r="BT22" s="181"/>
      <c r="BU22" s="181"/>
      <c r="BV22" s="181"/>
      <c r="BW22" s="181"/>
      <c r="BX22" s="181"/>
      <c r="BY22" s="181"/>
      <c r="BZ22" s="181"/>
      <c r="CA22" s="181"/>
      <c r="CB22" s="181"/>
      <c r="CC22" s="181"/>
      <c r="CD22" s="181"/>
      <c r="CE22" s="181"/>
      <c r="CF22" s="181"/>
      <c r="CG22" s="181"/>
      <c r="CH22" s="181"/>
      <c r="CI22" s="181"/>
      <c r="CJ22" s="181"/>
      <c r="CK22" s="181"/>
      <c r="CL22" s="181"/>
      <c r="CM22" s="181"/>
      <c r="CN22" s="181"/>
      <c r="CO22" s="181"/>
      <c r="CP22" s="181"/>
      <c r="CQ22" s="181"/>
      <c r="CR22" s="181"/>
      <c r="CS22" s="181"/>
      <c r="CT22" s="181"/>
      <c r="CU22" s="181"/>
      <c r="CV22" s="181"/>
      <c r="CW22" s="181"/>
      <c r="CX22" s="181"/>
      <c r="CY22" s="181"/>
      <c r="CZ22" s="181"/>
    </row>
    <row r="23" spans="1:104" ht="28.5" customHeight="1">
      <c r="A23" s="191"/>
      <c r="B23" s="842"/>
      <c r="C23" s="843"/>
      <c r="D23" s="844"/>
      <c r="E23" s="30"/>
      <c r="F23" s="41"/>
      <c r="G23" s="41"/>
      <c r="H23" s="8"/>
      <c r="I23" s="8"/>
      <c r="J23" s="1"/>
      <c r="K23" s="1"/>
      <c r="L23" s="1"/>
      <c r="M23" s="1"/>
      <c r="N23" s="2"/>
      <c r="O23" s="23"/>
      <c r="P23" s="23"/>
      <c r="Q23" s="23"/>
      <c r="R23" s="23"/>
      <c r="U23" s="1"/>
      <c r="V23" s="1"/>
      <c r="W23" s="1"/>
      <c r="X23" s="2"/>
      <c r="Y23" s="23"/>
      <c r="Z23" s="23"/>
      <c r="AA23" s="23"/>
      <c r="AB23" s="23"/>
      <c r="AE23" s="1"/>
      <c r="AF23" s="1"/>
      <c r="AG23" s="1"/>
      <c r="AH23" s="2"/>
      <c r="AI23" s="23"/>
      <c r="AJ23" s="23"/>
      <c r="AK23" s="23"/>
      <c r="AL23" s="23"/>
      <c r="BV23" s="1"/>
      <c r="BW23" s="1"/>
      <c r="BX23" s="1"/>
      <c r="BY23" s="1"/>
      <c r="BZ23" s="1"/>
      <c r="CA23" s="1"/>
      <c r="CB23" s="1"/>
      <c r="CC23" s="1"/>
      <c r="CD23" s="1"/>
      <c r="CE23" s="1"/>
    </row>
    <row r="24" spans="1:104" ht="21" customHeight="1">
      <c r="A24" s="1"/>
      <c r="B24" s="1"/>
      <c r="C24" s="1"/>
      <c r="E24" s="1"/>
      <c r="F24" s="1"/>
      <c r="G24" s="1"/>
      <c r="H24" s="1"/>
      <c r="I24" s="1"/>
      <c r="J24" s="1"/>
      <c r="K24" s="1"/>
      <c r="L24" s="1"/>
      <c r="M24" s="1"/>
      <c r="N24" s="2"/>
      <c r="O24" s="2"/>
      <c r="P24" s="2"/>
      <c r="Q24" s="2"/>
      <c r="R24" s="2"/>
      <c r="U24" s="1"/>
      <c r="V24" s="1"/>
      <c r="W24" s="1"/>
      <c r="X24" s="2"/>
      <c r="Y24" s="2"/>
      <c r="Z24" s="2"/>
      <c r="AA24" s="2"/>
      <c r="AB24" s="2"/>
      <c r="AE24" s="1"/>
      <c r="AF24" s="1"/>
      <c r="AG24" s="1"/>
      <c r="AH24" s="2"/>
      <c r="AI24" s="2"/>
      <c r="AJ24" s="2"/>
      <c r="AK24" s="2"/>
      <c r="AL24" s="2"/>
    </row>
    <row r="25" spans="1:104" ht="14.25" customHeight="1">
      <c r="A25" t="s">
        <v>626</v>
      </c>
      <c r="B25" s="48"/>
      <c r="C25" s="48"/>
      <c r="D25" s="48"/>
      <c r="E25" s="48"/>
      <c r="F25" s="48"/>
      <c r="G25" s="48"/>
      <c r="H25" s="14"/>
      <c r="I25" s="14"/>
      <c r="J25" s="1"/>
      <c r="K25" s="1"/>
      <c r="L25" s="1"/>
      <c r="M25" s="1"/>
      <c r="N25" s="1"/>
      <c r="O25" s="1"/>
    </row>
    <row r="26" spans="1:104" s="204" customFormat="1" ht="14.25" customHeight="1">
      <c r="A26" s="242" t="s">
        <v>627</v>
      </c>
      <c r="B26" s="187"/>
      <c r="C26" s="187"/>
      <c r="D26" s="187"/>
      <c r="E26" s="187"/>
      <c r="F26" s="187"/>
      <c r="G26" s="187"/>
      <c r="H26" s="14"/>
      <c r="I26" s="14"/>
      <c r="J26" s="181"/>
      <c r="K26" s="181"/>
      <c r="L26" s="181"/>
      <c r="M26" s="181"/>
      <c r="N26" s="181"/>
      <c r="O26" s="181"/>
    </row>
    <row r="27" spans="1:104">
      <c r="A27" s="838" t="s">
        <v>629</v>
      </c>
      <c r="B27" s="838"/>
      <c r="C27" s="838"/>
      <c r="D27" s="838"/>
      <c r="E27" s="838"/>
      <c r="F27" s="1"/>
      <c r="G27" s="1"/>
      <c r="H27" s="1"/>
      <c r="I27" s="1"/>
      <c r="J27" s="1"/>
      <c r="K27" s="1"/>
      <c r="L27" s="1"/>
      <c r="M27" s="1"/>
      <c r="N27" s="2"/>
      <c r="O27" s="2"/>
      <c r="P27" s="2"/>
      <c r="Q27" s="2"/>
      <c r="R27" s="2"/>
      <c r="U27" s="1"/>
      <c r="V27" s="1"/>
      <c r="W27" s="1"/>
      <c r="X27" s="2"/>
      <c r="Y27" s="2"/>
      <c r="Z27" s="2"/>
      <c r="AA27" s="2"/>
      <c r="AB27" s="2"/>
      <c r="AE27" s="1"/>
      <c r="AF27" s="1"/>
      <c r="AG27" s="1"/>
      <c r="AH27" s="2"/>
      <c r="AI27" s="2"/>
      <c r="AJ27" s="2"/>
      <c r="AK27" s="2"/>
      <c r="AL27" s="2"/>
    </row>
    <row r="28" spans="1:104">
      <c r="C28" s="1"/>
      <c r="D28" s="1"/>
      <c r="E28" s="1"/>
      <c r="J28" s="1"/>
      <c r="K28" s="1"/>
      <c r="L28" s="1"/>
      <c r="M28" s="1"/>
      <c r="N28" s="1"/>
      <c r="O28" s="1"/>
      <c r="P28" s="1"/>
      <c r="Q28" s="1"/>
      <c r="R28" s="1"/>
      <c r="U28" s="1"/>
      <c r="V28" s="1"/>
      <c r="W28" s="1"/>
      <c r="X28" s="1"/>
      <c r="Y28" s="1"/>
      <c r="Z28" s="1"/>
      <c r="AA28" s="1"/>
      <c r="AB28" s="1"/>
      <c r="AE28" s="1"/>
      <c r="AF28" s="1"/>
      <c r="AG28" s="1"/>
      <c r="AH28" s="1"/>
      <c r="AI28" s="1"/>
      <c r="AJ28" s="1"/>
      <c r="AK28" s="1"/>
      <c r="AL28" s="1"/>
    </row>
    <row r="29" spans="1:104">
      <c r="K29" s="1"/>
      <c r="L29" s="1"/>
      <c r="M29" s="1"/>
      <c r="N29" s="1"/>
      <c r="O29" s="1"/>
      <c r="P29" s="1"/>
      <c r="Q29" s="1"/>
      <c r="R29" s="1"/>
      <c r="U29" s="1"/>
      <c r="V29" s="1"/>
      <c r="W29" s="1"/>
      <c r="X29" s="1"/>
      <c r="Y29" s="1"/>
      <c r="Z29" s="1"/>
      <c r="AA29" s="1"/>
      <c r="AB29" s="1"/>
      <c r="AE29" s="1"/>
      <c r="AF29" s="1"/>
      <c r="AG29" s="1"/>
      <c r="AH29" s="1"/>
      <c r="AI29" s="1"/>
      <c r="AJ29" s="1"/>
      <c r="AK29" s="1"/>
      <c r="AL29" s="1"/>
    </row>
    <row r="30" spans="1:104">
      <c r="K30" s="1"/>
      <c r="L30" s="1"/>
      <c r="M30" s="1"/>
      <c r="N30" s="1"/>
      <c r="O30" s="1"/>
      <c r="P30" s="1"/>
      <c r="Q30" s="1"/>
      <c r="R30" s="1"/>
      <c r="U30" s="1"/>
      <c r="V30" s="1"/>
      <c r="W30" s="1"/>
      <c r="X30" s="1"/>
      <c r="Y30" s="1"/>
      <c r="Z30" s="1"/>
      <c r="AA30" s="1"/>
      <c r="AB30" s="1"/>
      <c r="AE30" s="1"/>
      <c r="AF30" s="1"/>
      <c r="AG30" s="1"/>
      <c r="AH30" s="1"/>
      <c r="AI30" s="1"/>
      <c r="AJ30" s="1"/>
      <c r="AK30" s="1"/>
      <c r="AL30" s="1"/>
    </row>
    <row r="31" spans="1:104">
      <c r="K31" s="1"/>
      <c r="L31" s="1"/>
      <c r="M31" s="1"/>
      <c r="Q31" s="1"/>
      <c r="R31" s="1"/>
      <c r="U31" s="1"/>
      <c r="V31" s="1"/>
      <c r="W31" s="1"/>
      <c r="X31" s="1"/>
      <c r="AA31" s="1"/>
      <c r="AB31" s="1"/>
      <c r="AE31" s="1"/>
      <c r="AF31" s="1"/>
      <c r="AG31" s="1"/>
      <c r="AH31" s="1"/>
      <c r="AK31" s="1"/>
      <c r="AL31" s="1"/>
    </row>
    <row r="32" spans="1:104">
      <c r="K32" s="1"/>
      <c r="L32" s="1"/>
      <c r="M32" s="1"/>
      <c r="P32" s="1"/>
      <c r="Q32" s="1"/>
      <c r="R32" s="1"/>
      <c r="U32" s="1"/>
      <c r="V32" s="1"/>
      <c r="W32" s="1"/>
      <c r="Z32" s="1"/>
      <c r="AA32" s="1"/>
      <c r="AB32" s="1"/>
      <c r="AE32" s="1"/>
      <c r="AF32" s="1"/>
      <c r="AG32" s="1"/>
      <c r="AJ32" s="1"/>
      <c r="AK32" s="1"/>
      <c r="AL32" s="1"/>
    </row>
    <row r="33" spans="11:33">
      <c r="K33" s="1"/>
      <c r="L33" s="1"/>
      <c r="M33" s="1"/>
      <c r="U33" s="1"/>
      <c r="V33" s="1"/>
      <c r="W33" s="1"/>
      <c r="AE33" s="1"/>
      <c r="AF33" s="1"/>
      <c r="AG33" s="1"/>
    </row>
    <row r="34" spans="11:33">
      <c r="K34" s="1"/>
      <c r="L34" s="1"/>
      <c r="M34" s="1"/>
      <c r="U34" s="1"/>
      <c r="V34" s="1"/>
      <c r="W34" s="1"/>
      <c r="AE34" s="1"/>
      <c r="AF34" s="1"/>
      <c r="AG34" s="1"/>
    </row>
    <row r="35" spans="11:33">
      <c r="K35" s="1"/>
      <c r="L35" s="1"/>
      <c r="M35" s="1"/>
      <c r="U35" s="1"/>
      <c r="V35" s="1"/>
      <c r="W35" s="1"/>
      <c r="AE35" s="1"/>
      <c r="AF35" s="1"/>
      <c r="AG35" s="1"/>
    </row>
    <row r="36" spans="11:33">
      <c r="K36" s="1"/>
      <c r="L36" s="1"/>
      <c r="M36" s="1"/>
      <c r="U36" s="1"/>
      <c r="V36" s="1"/>
      <c r="W36" s="1"/>
      <c r="AE36" s="1"/>
      <c r="AF36" s="1"/>
      <c r="AG36" s="1"/>
    </row>
    <row r="37" spans="11:33">
      <c r="K37" s="1"/>
      <c r="L37" s="1"/>
      <c r="M37" s="1"/>
      <c r="U37" s="1"/>
      <c r="V37" s="1"/>
      <c r="W37" s="1"/>
      <c r="AE37" s="1"/>
      <c r="AF37" s="1"/>
      <c r="AG37" s="1"/>
    </row>
    <row r="38" spans="11:33">
      <c r="K38" s="1"/>
      <c r="L38" s="1"/>
      <c r="M38" s="1"/>
      <c r="U38" s="1"/>
      <c r="V38" s="1"/>
      <c r="W38" s="1"/>
      <c r="AE38" s="1"/>
      <c r="AF38" s="1"/>
      <c r="AG38" s="1"/>
    </row>
    <row r="39" spans="11:33">
      <c r="K39" s="1"/>
      <c r="L39" s="1"/>
      <c r="U39" s="1"/>
      <c r="V39" s="1"/>
      <c r="W39" s="1"/>
      <c r="AE39" s="1"/>
      <c r="AF39" s="1"/>
      <c r="AG39" s="1"/>
    </row>
    <row r="40" spans="11:33">
      <c r="K40" s="1"/>
      <c r="L40" s="1"/>
      <c r="U40" s="1"/>
      <c r="V40" s="1"/>
      <c r="AE40" s="1"/>
      <c r="AF40" s="1"/>
    </row>
    <row r="41" spans="11:33">
      <c r="K41" s="1"/>
      <c r="L41" s="1"/>
      <c r="U41" s="1"/>
      <c r="V41" s="1"/>
      <c r="AE41" s="1"/>
      <c r="AF41" s="1"/>
    </row>
    <row r="42" spans="11:33">
      <c r="K42" s="1"/>
      <c r="L42" s="1"/>
      <c r="U42" s="1"/>
      <c r="V42" s="1"/>
      <c r="AE42" s="1"/>
      <c r="AF42" s="1"/>
    </row>
    <row r="43" spans="11:33">
      <c r="U43" s="1"/>
      <c r="V43" s="1"/>
      <c r="AE43" s="1"/>
      <c r="AF43" s="1"/>
    </row>
  </sheetData>
  <mergeCells count="7">
    <mergeCell ref="A27:E27"/>
    <mergeCell ref="B18:D18"/>
    <mergeCell ref="B23:D23"/>
    <mergeCell ref="B19:D19"/>
    <mergeCell ref="B20:D20"/>
    <mergeCell ref="B21:D21"/>
    <mergeCell ref="B22:D22"/>
  </mergeCells>
  <conditionalFormatting sqref="I25:I26">
    <cfRule type="iconSet" priority="21">
      <iconSet iconSet="3Arrows">
        <cfvo type="percent" val="0"/>
        <cfvo type="percent" val="33"/>
        <cfvo type="percent" val="67"/>
      </iconSet>
    </cfRule>
  </conditionalFormatting>
  <pageMargins left="0.7" right="0.7" top="0.75" bottom="0.75" header="0.3" footer="0.3"/>
  <pageSetup scale="9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D00-000000000000}">
          <x14:formula1>
            <xm:f>'Drop Down Lists'!$AQ$2:$AQ$12</xm:f>
          </x14:formula1>
          <xm:sqref>A6:A15</xm:sqref>
        </x14:dataValidation>
        <x14:dataValidation type="list" allowBlank="1" showInputMessage="1" showErrorMessage="1" xr:uid="{00000000-0002-0000-0D00-000001000000}">
          <x14:formula1>
            <xm:f>'Drop Down Lists'!$AR$2:$AR$5</xm:f>
          </x14:formula1>
          <xm:sqref>B6:B15</xm:sqref>
        </x14:dataValidation>
        <x14:dataValidation type="list" allowBlank="1" showInputMessage="1" showErrorMessage="1" xr:uid="{00000000-0002-0000-0D00-000002000000}">
          <x14:formula1>
            <xm:f>'Drop Down Lists'!$AS$2:$AS$9</xm:f>
          </x14:formula1>
          <xm:sqref>C6:C15</xm:sqref>
        </x14:dataValidation>
        <x14:dataValidation type="list" allowBlank="1" showInputMessage="1" showErrorMessage="1" xr:uid="{00000000-0002-0000-0D00-000003000000}">
          <x14:formula1>
            <xm:f>'Drop Down Lists'!$AT$2:$AT$8</xm:f>
          </x14:formula1>
          <xm:sqref>E6:E15</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BI112"/>
  <sheetViews>
    <sheetView showGridLines="0" zoomScaleNormal="100" zoomScaleSheetLayoutView="100" workbookViewId="0"/>
  </sheetViews>
  <sheetFormatPr defaultColWidth="9.140625" defaultRowHeight="12.75"/>
  <cols>
    <col min="1" max="1" width="42.85546875" style="57" customWidth="1"/>
    <col min="2" max="3" width="11.42578125" style="57" customWidth="1"/>
    <col min="4" max="4" width="11.140625" style="58" customWidth="1"/>
    <col min="5" max="8" width="11.140625" style="61" customWidth="1"/>
    <col min="9" max="12" width="10.85546875" style="60" customWidth="1"/>
    <col min="13" max="13" width="10.85546875" style="59" customWidth="1"/>
    <col min="14" max="14" width="10.85546875" style="58" customWidth="1"/>
    <col min="15" max="18" width="3.42578125" style="57" customWidth="1"/>
    <col min="19" max="19" width="9.28515625" style="56" bestFit="1" customWidth="1"/>
    <col min="20" max="20" width="11.28515625" style="55" customWidth="1"/>
    <col min="21" max="21" width="12" style="55" bestFit="1" customWidth="1"/>
    <col min="22" max="24" width="11.42578125" style="55" bestFit="1" customWidth="1"/>
    <col min="25" max="26" width="9.7109375" style="55" bestFit="1" customWidth="1"/>
    <col min="27" max="40" width="9.28515625" style="55" bestFit="1" customWidth="1"/>
    <col min="41" max="41" width="10" style="55" customWidth="1"/>
    <col min="42" max="61" width="9.28515625" style="55" bestFit="1" customWidth="1"/>
    <col min="62" max="16384" width="9.140625" style="55"/>
  </cols>
  <sheetData>
    <row r="1" spans="1:61" ht="18.75">
      <c r="A1" s="109" t="s">
        <v>178</v>
      </c>
      <c r="B1" s="109"/>
      <c r="C1" s="193"/>
      <c r="D1" s="109"/>
      <c r="E1" s="109"/>
      <c r="F1" s="475"/>
      <c r="G1" s="475"/>
      <c r="H1" s="109"/>
      <c r="I1" s="109"/>
      <c r="J1" s="109"/>
      <c r="K1" s="109"/>
      <c r="L1" s="109"/>
      <c r="M1" s="109"/>
      <c r="N1" s="109"/>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row>
    <row r="2" spans="1:61" s="65" customFormat="1" ht="15">
      <c r="A2" s="63"/>
      <c r="B2" s="63"/>
      <c r="C2" s="63"/>
      <c r="D2" s="88"/>
      <c r="E2" s="89"/>
      <c r="F2" s="89"/>
      <c r="G2" s="89"/>
      <c r="H2" s="89"/>
      <c r="I2" s="90"/>
      <c r="J2" s="90"/>
      <c r="K2" s="90"/>
      <c r="L2" s="90"/>
      <c r="M2" s="91"/>
      <c r="N2" s="88"/>
      <c r="O2" s="63"/>
      <c r="P2" s="63"/>
      <c r="Q2" s="63"/>
      <c r="R2" s="63"/>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row>
    <row r="3" spans="1:61" ht="15.75" thickBot="1">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row>
    <row r="4" spans="1:61" s="76" customFormat="1" ht="23.25" customHeight="1">
      <c r="A4" s="845" t="s">
        <v>57</v>
      </c>
      <c r="B4" s="83" t="s">
        <v>56</v>
      </c>
      <c r="C4" s="83"/>
      <c r="D4" s="83"/>
      <c r="E4" s="82"/>
      <c r="F4" s="81"/>
      <c r="G4" s="477"/>
      <c r="H4" s="81"/>
      <c r="I4" s="481" t="s">
        <v>55</v>
      </c>
      <c r="J4" s="80"/>
      <c r="K4" s="80"/>
      <c r="L4" s="80"/>
      <c r="M4" s="79"/>
      <c r="N4" s="78"/>
      <c r="O4" s="77"/>
      <c r="P4" s="77"/>
      <c r="Q4" s="77"/>
      <c r="R4" s="77"/>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row>
    <row r="5" spans="1:61" s="70" customFormat="1" ht="51.75" thickBot="1">
      <c r="A5" s="846"/>
      <c r="B5" s="84" t="s">
        <v>412</v>
      </c>
      <c r="C5" s="75" t="s">
        <v>411</v>
      </c>
      <c r="D5" s="85" t="s">
        <v>54</v>
      </c>
      <c r="E5" s="86" t="str">
        <f>'L2 - End Use Breakdown'!B6&amp;" ["&amp;'L2 - End Use Breakdown'!B8&amp;"]"</f>
        <v>Electricity [kWh]</v>
      </c>
      <c r="F5" s="86" t="str">
        <f>'L2 - End Use Breakdown'!B31&amp;" ["&amp;'L2 - End Use Breakdown'!B33&amp;"]"</f>
        <v>Natural Gas [cubic meters (NG)]</v>
      </c>
      <c r="G5" s="478" t="str">
        <f>'L2 - End Use Breakdown'!B56&amp;" ["&amp;'L2 - End Use Breakdown'!B58&amp;"]"</f>
        <v>Purchased Steam [kgs District Steam]</v>
      </c>
      <c r="H5" s="87" t="str">
        <f>'L2 - End Use Breakdown'!B81&amp;" ["&amp;'L2 - End Use Breakdown'!B83&amp;"]"</f>
        <v>Coal [short ton (coal)]</v>
      </c>
      <c r="I5" s="84" t="s">
        <v>53</v>
      </c>
      <c r="J5" s="74" t="s">
        <v>52</v>
      </c>
      <c r="K5" s="73" t="s">
        <v>51</v>
      </c>
      <c r="L5" s="74" t="s">
        <v>50</v>
      </c>
      <c r="M5" s="73" t="s">
        <v>49</v>
      </c>
      <c r="N5" s="72" t="s">
        <v>48</v>
      </c>
      <c r="O5" s="71"/>
      <c r="P5" s="71"/>
      <c r="Q5" s="71"/>
      <c r="R5" s="71"/>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row>
    <row r="6" spans="1:61" s="70" customFormat="1" ht="15">
      <c r="A6" s="703" t="s">
        <v>325</v>
      </c>
      <c r="B6" s="297"/>
      <c r="C6" s="449"/>
      <c r="D6" s="298"/>
      <c r="E6" s="299"/>
      <c r="F6" s="299"/>
      <c r="G6" s="479"/>
      <c r="H6" s="300"/>
      <c r="I6" s="482"/>
      <c r="J6" s="301"/>
      <c r="K6" s="302"/>
      <c r="L6" s="303"/>
      <c r="M6" s="304"/>
      <c r="N6" s="305"/>
      <c r="O6" s="71"/>
      <c r="P6" s="71"/>
      <c r="Q6" s="71"/>
      <c r="R6" s="71"/>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row>
    <row r="7" spans="1:61" ht="25.5" customHeight="1">
      <c r="A7" s="485"/>
      <c r="B7" s="486"/>
      <c r="C7" s="487"/>
      <c r="D7" s="488"/>
      <c r="E7" s="489"/>
      <c r="F7" s="489"/>
      <c r="G7" s="490"/>
      <c r="H7" s="491"/>
      <c r="I7" s="492"/>
      <c r="J7" s="493"/>
      <c r="K7" s="494"/>
      <c r="L7" s="504">
        <f>I7-J7</f>
        <v>0</v>
      </c>
      <c r="M7" s="505" t="str">
        <f>IF(B7=0,"N/A",IF(L7=0,"immediate",B7/L7))</f>
        <v>N/A</v>
      </c>
      <c r="N7" s="506" t="str">
        <f>IF(B7=0,"N/A",L7/B7)</f>
        <v>N/A</v>
      </c>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row>
    <row r="8" spans="1:61" ht="25.5" customHeight="1">
      <c r="A8" s="495"/>
      <c r="B8" s="496"/>
      <c r="C8" s="497"/>
      <c r="D8" s="498"/>
      <c r="E8" s="499"/>
      <c r="F8" s="499"/>
      <c r="G8" s="500"/>
      <c r="H8" s="501"/>
      <c r="I8" s="502"/>
      <c r="J8" s="503"/>
      <c r="K8" s="494"/>
      <c r="L8" s="507">
        <f>I8-J8</f>
        <v>0</v>
      </c>
      <c r="M8" s="508" t="str">
        <f>IF(B8=0,"N/A",IF(L8=0,"immediate",B8/L8))</f>
        <v>N/A</v>
      </c>
      <c r="N8" s="509" t="str">
        <f>IF(B8=0,"N/A",L8/B8)</f>
        <v>N/A</v>
      </c>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row>
    <row r="9" spans="1:61" ht="25.5" customHeight="1">
      <c r="A9" s="485"/>
      <c r="B9" s="496"/>
      <c r="C9" s="497"/>
      <c r="D9" s="498"/>
      <c r="E9" s="499"/>
      <c r="F9" s="499"/>
      <c r="G9" s="500"/>
      <c r="H9" s="501"/>
      <c r="I9" s="502"/>
      <c r="J9" s="503"/>
      <c r="K9" s="494"/>
      <c r="L9" s="507">
        <f>I9-J9</f>
        <v>0</v>
      </c>
      <c r="M9" s="508" t="str">
        <f>IF(B9=0,"N/A",IF(L9=0,"immediate",B9/L9))</f>
        <v>N/A</v>
      </c>
      <c r="N9" s="509" t="str">
        <f>IF(B9=0,"N/A",L9/B9)</f>
        <v>N/A</v>
      </c>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row>
    <row r="10" spans="1:61" ht="25.5" customHeight="1">
      <c r="A10" s="495"/>
      <c r="B10" s="496"/>
      <c r="C10" s="497"/>
      <c r="D10" s="498"/>
      <c r="E10" s="499"/>
      <c r="F10" s="499"/>
      <c r="G10" s="500"/>
      <c r="H10" s="501"/>
      <c r="I10" s="502"/>
      <c r="J10" s="503"/>
      <c r="K10" s="494"/>
      <c r="L10" s="507">
        <f t="shared" ref="L10:L14" si="0">I10-J10</f>
        <v>0</v>
      </c>
      <c r="M10" s="508" t="str">
        <f t="shared" ref="M10:M14" si="1">IF(B10=0,"N/A",IF(L10=0,"immediate",B10/L10))</f>
        <v>N/A</v>
      </c>
      <c r="N10" s="509" t="str">
        <f t="shared" ref="N10:N14" si="2">IF(B10=0,"N/A",L10/B10)</f>
        <v>N/A</v>
      </c>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row>
    <row r="11" spans="1:61" ht="25.5" customHeight="1">
      <c r="A11" s="495"/>
      <c r="B11" s="496"/>
      <c r="C11" s="497"/>
      <c r="D11" s="498"/>
      <c r="E11" s="499"/>
      <c r="F11" s="499"/>
      <c r="G11" s="500"/>
      <c r="H11" s="501"/>
      <c r="I11" s="502"/>
      <c r="J11" s="503"/>
      <c r="K11" s="494"/>
      <c r="L11" s="507">
        <f t="shared" si="0"/>
        <v>0</v>
      </c>
      <c r="M11" s="508" t="str">
        <f>IF(B11=0,"N/A",IF(L11=0,"immediate",B11/L11))</f>
        <v>N/A</v>
      </c>
      <c r="N11" s="509" t="str">
        <f>IF(B11=0,"N/A",L11/B11)</f>
        <v>N/A</v>
      </c>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row>
    <row r="12" spans="1:61" ht="25.5" customHeight="1">
      <c r="A12" s="495"/>
      <c r="B12" s="496"/>
      <c r="C12" s="497"/>
      <c r="D12" s="498"/>
      <c r="E12" s="499"/>
      <c r="F12" s="499"/>
      <c r="G12" s="500"/>
      <c r="H12" s="501"/>
      <c r="I12" s="502"/>
      <c r="J12" s="503"/>
      <c r="K12" s="494"/>
      <c r="L12" s="507">
        <f t="shared" si="0"/>
        <v>0</v>
      </c>
      <c r="M12" s="508" t="str">
        <f t="shared" si="1"/>
        <v>N/A</v>
      </c>
      <c r="N12" s="509" t="str">
        <f t="shared" si="2"/>
        <v>N/A</v>
      </c>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row>
    <row r="13" spans="1:61" ht="25.5" customHeight="1">
      <c r="A13" s="495"/>
      <c r="B13" s="496"/>
      <c r="C13" s="497"/>
      <c r="D13" s="498"/>
      <c r="E13" s="499"/>
      <c r="F13" s="499"/>
      <c r="G13" s="500"/>
      <c r="H13" s="501"/>
      <c r="I13" s="502"/>
      <c r="J13" s="503"/>
      <c r="K13" s="494"/>
      <c r="L13" s="507">
        <f t="shared" si="0"/>
        <v>0</v>
      </c>
      <c r="M13" s="508" t="str">
        <f t="shared" si="1"/>
        <v>N/A</v>
      </c>
      <c r="N13" s="509" t="str">
        <f t="shared" si="2"/>
        <v>N/A</v>
      </c>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row>
    <row r="14" spans="1:61" ht="25.5" customHeight="1">
      <c r="A14" s="495"/>
      <c r="B14" s="496"/>
      <c r="C14" s="497"/>
      <c r="D14" s="498"/>
      <c r="E14" s="499"/>
      <c r="F14" s="499"/>
      <c r="G14" s="500"/>
      <c r="H14" s="501"/>
      <c r="I14" s="502"/>
      <c r="J14" s="503"/>
      <c r="K14" s="494"/>
      <c r="L14" s="507">
        <f t="shared" si="0"/>
        <v>0</v>
      </c>
      <c r="M14" s="508" t="str">
        <f t="shared" si="1"/>
        <v>N/A</v>
      </c>
      <c r="N14" s="509" t="str">
        <f t="shared" si="2"/>
        <v>N/A</v>
      </c>
      <c r="S14" s="204"/>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row>
    <row r="15" spans="1:61" ht="15">
      <c r="A15" s="702" t="s">
        <v>326</v>
      </c>
      <c r="B15" s="306"/>
      <c r="C15" s="450"/>
      <c r="D15" s="307"/>
      <c r="E15" s="308"/>
      <c r="F15" s="308"/>
      <c r="G15" s="480"/>
      <c r="H15" s="309"/>
      <c r="I15" s="483"/>
      <c r="J15" s="310"/>
      <c r="K15" s="302"/>
      <c r="L15" s="311"/>
      <c r="M15" s="312"/>
      <c r="N15" s="313"/>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row>
    <row r="16" spans="1:61" ht="25.5" customHeight="1">
      <c r="A16" s="495"/>
      <c r="B16" s="496"/>
      <c r="C16" s="497"/>
      <c r="D16" s="498"/>
      <c r="E16" s="499"/>
      <c r="F16" s="499"/>
      <c r="G16" s="500"/>
      <c r="H16" s="501"/>
      <c r="I16" s="502"/>
      <c r="J16" s="503"/>
      <c r="K16" s="494"/>
      <c r="L16" s="507">
        <f t="shared" ref="L16:L22" si="3">I16-J16</f>
        <v>0</v>
      </c>
      <c r="M16" s="508" t="str">
        <f t="shared" ref="M16:M22" si="4">IF(B16=0,"N/A",IF(L16=0,"immediate",B16/L16))</f>
        <v>N/A</v>
      </c>
      <c r="N16" s="509" t="str">
        <f t="shared" ref="N16:N22" si="5">IF(B16=0,"N/A",L16/B16)</f>
        <v>N/A</v>
      </c>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row>
    <row r="17" spans="1:61" ht="25.5" customHeight="1">
      <c r="A17" s="495"/>
      <c r="B17" s="496"/>
      <c r="C17" s="497"/>
      <c r="D17" s="498"/>
      <c r="E17" s="499"/>
      <c r="F17" s="499"/>
      <c r="G17" s="500"/>
      <c r="H17" s="501"/>
      <c r="I17" s="502"/>
      <c r="J17" s="503"/>
      <c r="K17" s="494"/>
      <c r="L17" s="507">
        <f t="shared" si="3"/>
        <v>0</v>
      </c>
      <c r="M17" s="508" t="str">
        <f t="shared" si="4"/>
        <v>N/A</v>
      </c>
      <c r="N17" s="509" t="str">
        <f t="shared" si="5"/>
        <v>N/A</v>
      </c>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row>
    <row r="18" spans="1:61" ht="25.5" customHeight="1">
      <c r="A18" s="495"/>
      <c r="B18" s="496"/>
      <c r="C18" s="497"/>
      <c r="D18" s="498"/>
      <c r="E18" s="499"/>
      <c r="F18" s="499"/>
      <c r="G18" s="500"/>
      <c r="H18" s="501"/>
      <c r="I18" s="502"/>
      <c r="J18" s="503"/>
      <c r="K18" s="494"/>
      <c r="L18" s="507">
        <f t="shared" si="3"/>
        <v>0</v>
      </c>
      <c r="M18" s="508" t="str">
        <f t="shared" si="4"/>
        <v>N/A</v>
      </c>
      <c r="N18" s="509" t="str">
        <f t="shared" si="5"/>
        <v>N/A</v>
      </c>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row>
    <row r="19" spans="1:61" ht="25.5" customHeight="1">
      <c r="A19" s="495"/>
      <c r="B19" s="496"/>
      <c r="C19" s="497"/>
      <c r="D19" s="498"/>
      <c r="E19" s="499"/>
      <c r="F19" s="499"/>
      <c r="G19" s="500"/>
      <c r="H19" s="501"/>
      <c r="I19" s="502"/>
      <c r="J19" s="503"/>
      <c r="K19" s="494"/>
      <c r="L19" s="507">
        <f t="shared" si="3"/>
        <v>0</v>
      </c>
      <c r="M19" s="508" t="str">
        <f t="shared" si="4"/>
        <v>N/A</v>
      </c>
      <c r="N19" s="509" t="str">
        <f t="shared" si="5"/>
        <v>N/A</v>
      </c>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row>
    <row r="20" spans="1:61" ht="25.5" customHeight="1">
      <c r="A20" s="495"/>
      <c r="B20" s="496"/>
      <c r="C20" s="497"/>
      <c r="D20" s="498"/>
      <c r="E20" s="499"/>
      <c r="F20" s="499"/>
      <c r="G20" s="500"/>
      <c r="H20" s="501"/>
      <c r="I20" s="502"/>
      <c r="J20" s="503"/>
      <c r="K20" s="494"/>
      <c r="L20" s="507">
        <f t="shared" si="3"/>
        <v>0</v>
      </c>
      <c r="M20" s="508" t="str">
        <f t="shared" si="4"/>
        <v>N/A</v>
      </c>
      <c r="N20" s="509" t="str">
        <f t="shared" si="5"/>
        <v>N/A</v>
      </c>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ht="25.5" customHeight="1">
      <c r="A21" s="495"/>
      <c r="B21" s="496"/>
      <c r="C21" s="497"/>
      <c r="D21" s="498"/>
      <c r="E21" s="499"/>
      <c r="F21" s="499"/>
      <c r="G21" s="500"/>
      <c r="H21" s="501"/>
      <c r="I21" s="502"/>
      <c r="J21" s="503"/>
      <c r="K21" s="494"/>
      <c r="L21" s="507">
        <f t="shared" si="3"/>
        <v>0</v>
      </c>
      <c r="M21" s="508" t="str">
        <f t="shared" si="4"/>
        <v>N/A</v>
      </c>
      <c r="N21" s="509" t="str">
        <f t="shared" si="5"/>
        <v>N/A</v>
      </c>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row>
    <row r="22" spans="1:61" ht="25.5" customHeight="1">
      <c r="A22" s="495"/>
      <c r="B22" s="496"/>
      <c r="C22" s="497"/>
      <c r="D22" s="498"/>
      <c r="E22" s="499"/>
      <c r="F22" s="499"/>
      <c r="G22" s="500"/>
      <c r="H22" s="501"/>
      <c r="I22" s="502"/>
      <c r="J22" s="503"/>
      <c r="K22" s="494"/>
      <c r="L22" s="507">
        <f t="shared" si="3"/>
        <v>0</v>
      </c>
      <c r="M22" s="508" t="str">
        <f t="shared" si="4"/>
        <v>N/A</v>
      </c>
      <c r="N22" s="509" t="str">
        <f t="shared" si="5"/>
        <v>N/A</v>
      </c>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row>
    <row r="23" spans="1:61" ht="25.5" customHeight="1" thickBot="1">
      <c r="A23" s="580"/>
      <c r="B23" s="496"/>
      <c r="C23" s="579"/>
      <c r="D23" s="498"/>
      <c r="E23" s="499"/>
      <c r="F23" s="499"/>
      <c r="G23" s="499"/>
      <c r="H23" s="501"/>
      <c r="I23" s="502"/>
      <c r="J23" s="503"/>
      <c r="K23" s="503"/>
      <c r="L23" s="507">
        <f t="shared" ref="L23" si="6">I23-J23</f>
        <v>0</v>
      </c>
      <c r="M23" s="508" t="str">
        <f t="shared" ref="M23" si="7">IF(B23=0,"N/A",IF(L23=0,"immediate",B23/L23))</f>
        <v>N/A</v>
      </c>
      <c r="N23" s="509" t="str">
        <f t="shared" ref="N23" si="8">IF(B23=0,"N/A",L23/B23)</f>
        <v>N/A</v>
      </c>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row>
    <row r="24" spans="1:61" ht="25.5" customHeight="1" thickBot="1">
      <c r="A24" s="293" t="s">
        <v>47</v>
      </c>
      <c r="B24" s="294">
        <f t="shared" ref="B24:H24" si="9">SUM(B7:B23)</f>
        <v>0</v>
      </c>
      <c r="C24" s="294">
        <f t="shared" si="9"/>
        <v>0</v>
      </c>
      <c r="D24" s="613">
        <f t="shared" si="9"/>
        <v>0</v>
      </c>
      <c r="E24" s="613">
        <f t="shared" si="9"/>
        <v>0</v>
      </c>
      <c r="F24" s="613">
        <f t="shared" si="9"/>
        <v>0</v>
      </c>
      <c r="G24" s="613">
        <f t="shared" si="9"/>
        <v>0</v>
      </c>
      <c r="H24" s="613">
        <f t="shared" si="9"/>
        <v>0</v>
      </c>
      <c r="I24" s="484">
        <f t="shared" ref="I24" si="10">SUM(I7:I23)</f>
        <v>0</v>
      </c>
      <c r="J24" s="294">
        <f>SUM(J7:J23)</f>
        <v>0</v>
      </c>
      <c r="K24" s="294"/>
      <c r="L24" s="613">
        <f>SUM(L7:L23)</f>
        <v>0</v>
      </c>
      <c r="M24" s="295" t="str">
        <f>IF(B24=0,"N/A",IF(L24=0,"immediate",B24/L24))</f>
        <v>N/A</v>
      </c>
      <c r="N24" s="296">
        <f>IF(B24=0,0,L24/B24)</f>
        <v>0</v>
      </c>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row>
    <row r="25" spans="1:61" ht="15">
      <c r="A25" s="69"/>
      <c r="B25" s="69"/>
      <c r="C25" s="69"/>
      <c r="D25" s="66"/>
      <c r="E25" s="68"/>
      <c r="F25" s="68"/>
      <c r="G25" s="68"/>
      <c r="H25" s="68"/>
      <c r="I25" s="67"/>
      <c r="J25" s="67"/>
      <c r="K25" s="67"/>
      <c r="L25" s="67"/>
      <c r="M25" s="67"/>
      <c r="N25" s="66"/>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row>
    <row r="26" spans="1:61" ht="15">
      <c r="A26" s="69"/>
      <c r="B26" s="69"/>
      <c r="C26" s="69"/>
      <c r="D26" s="66"/>
      <c r="E26" s="68"/>
      <c r="F26" s="68"/>
      <c r="G26" s="68"/>
      <c r="H26" s="68"/>
      <c r="I26" s="67"/>
      <c r="J26" s="67"/>
      <c r="K26" s="67"/>
      <c r="L26" s="67"/>
      <c r="M26" s="67"/>
      <c r="N26" s="6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row>
    <row r="27" spans="1:61" ht="15">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row>
    <row r="28" spans="1:61" ht="15">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ht="15">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row>
    <row r="30" spans="1:61" ht="1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row>
    <row r="31" spans="1:61" ht="15">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row>
    <row r="32" spans="1:61" ht="15">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row>
    <row r="33" spans="1:61" ht="15">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row>
    <row r="34" spans="1:61" ht="12" customHeight="1">
      <c r="A34" s="64"/>
      <c r="B34" s="64"/>
      <c r="C34" s="64"/>
      <c r="D34" s="6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row>
    <row r="35" spans="1:61" ht="12" customHeight="1">
      <c r="A35" s="64"/>
      <c r="B35" s="64"/>
      <c r="C35" s="64"/>
      <c r="D35" s="64"/>
      <c r="E35" s="62"/>
      <c r="F35" s="62"/>
      <c r="G35" s="62"/>
      <c r="H35" s="62"/>
      <c r="I35" s="62"/>
      <c r="J35" s="62"/>
      <c r="K35" s="62"/>
      <c r="L35" s="62"/>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row>
    <row r="36" spans="1:61" ht="13.5" customHeight="1">
      <c r="A36" s="64"/>
      <c r="B36" s="64"/>
      <c r="C36" s="64"/>
      <c r="D36" s="64"/>
      <c r="E36" s="62"/>
      <c r="F36" s="62"/>
      <c r="G36" s="62"/>
      <c r="H36" s="62"/>
      <c r="I36" s="62"/>
      <c r="J36" s="62"/>
      <c r="K36" s="62"/>
      <c r="L36" s="62"/>
      <c r="M36" s="63"/>
      <c r="N36" s="63"/>
      <c r="O36" s="63"/>
      <c r="P36" s="63"/>
      <c r="Q36" s="63"/>
      <c r="R36" s="63"/>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row>
    <row r="37" spans="1:61" ht="15">
      <c r="A37" s="64"/>
      <c r="B37" s="64"/>
      <c r="C37" s="64"/>
      <c r="D37" s="64"/>
      <c r="E37" s="62"/>
      <c r="F37" s="62"/>
      <c r="G37" s="62"/>
      <c r="H37" s="62"/>
      <c r="I37" s="62"/>
      <c r="J37" s="62"/>
      <c r="K37" s="62"/>
      <c r="L37" s="62"/>
      <c r="M37" s="63"/>
      <c r="N37" s="63"/>
      <c r="O37" s="63"/>
      <c r="P37" s="63"/>
      <c r="Q37" s="63"/>
      <c r="R37" s="63"/>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row>
    <row r="38" spans="1:61" ht="15">
      <c r="A38" s="64"/>
      <c r="B38" s="64"/>
      <c r="C38" s="64"/>
      <c r="D38" s="64"/>
      <c r="E38" s="62"/>
      <c r="F38" s="62"/>
      <c r="G38" s="62"/>
      <c r="H38" s="62"/>
      <c r="I38" s="62"/>
      <c r="J38" s="62"/>
      <c r="K38" s="62"/>
      <c r="L38" s="62"/>
      <c r="M38" s="63"/>
      <c r="N38" s="63"/>
      <c r="O38" s="63"/>
      <c r="P38" s="63"/>
      <c r="Q38" s="63"/>
      <c r="R38" s="63"/>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row>
    <row r="39" spans="1:61" ht="15">
      <c r="A39" s="64"/>
      <c r="B39" s="64"/>
      <c r="C39" s="64"/>
      <c r="D39" s="64"/>
      <c r="E39" s="62"/>
      <c r="F39" s="62"/>
      <c r="G39" s="62"/>
      <c r="H39" s="62"/>
      <c r="I39" s="62"/>
      <c r="J39" s="62"/>
      <c r="K39" s="62"/>
      <c r="L39" s="62"/>
      <c r="M39" s="63"/>
      <c r="N39" s="63"/>
      <c r="O39" s="63"/>
      <c r="P39" s="63"/>
      <c r="Q39" s="63"/>
      <c r="R39" s="63"/>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row>
    <row r="40" spans="1:61" ht="15">
      <c r="A40" s="64"/>
      <c r="B40" s="64"/>
      <c r="C40" s="64"/>
      <c r="D40" s="64"/>
      <c r="E40" s="62"/>
      <c r="F40" s="62"/>
      <c r="G40" s="62"/>
      <c r="H40" s="62"/>
      <c r="I40" s="62"/>
      <c r="J40" s="62"/>
      <c r="K40" s="62"/>
      <c r="L40" s="62"/>
      <c r="M40" s="63"/>
      <c r="N40" s="63"/>
      <c r="O40" s="63"/>
      <c r="P40" s="63"/>
      <c r="Q40" s="63"/>
      <c r="R40" s="63"/>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row>
    <row r="41" spans="1:61" ht="15">
      <c r="A41" s="64"/>
      <c r="B41" s="64"/>
      <c r="C41" s="64"/>
      <c r="D41" s="64"/>
      <c r="E41" s="62"/>
      <c r="F41" s="62"/>
      <c r="G41" s="62"/>
      <c r="H41" s="62"/>
      <c r="I41" s="62"/>
      <c r="J41" s="62"/>
      <c r="K41" s="62"/>
      <c r="L41" s="62"/>
      <c r="M41" s="63"/>
      <c r="N41" s="63"/>
      <c r="O41" s="63"/>
      <c r="P41" s="63"/>
      <c r="Q41" s="63"/>
      <c r="R41" s="63"/>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row>
    <row r="42" spans="1:61" ht="15">
      <c r="A42" s="64"/>
      <c r="B42" s="64"/>
      <c r="C42" s="64"/>
      <c r="D42" s="64"/>
      <c r="E42" s="62"/>
      <c r="F42" s="62"/>
      <c r="G42" s="62"/>
      <c r="H42" s="62"/>
      <c r="I42" s="62"/>
      <c r="J42" s="62"/>
      <c r="K42" s="62"/>
      <c r="L42" s="62"/>
      <c r="M42" s="63"/>
      <c r="N42" s="63"/>
      <c r="O42" s="63"/>
      <c r="P42" s="63"/>
      <c r="Q42" s="63"/>
      <c r="R42" s="63"/>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row>
    <row r="43" spans="1:61" ht="15">
      <c r="A43" s="64"/>
      <c r="B43" s="64"/>
      <c r="C43" s="64"/>
      <c r="D43" s="64"/>
      <c r="E43" s="62"/>
      <c r="F43" s="62"/>
      <c r="G43" s="62"/>
      <c r="H43" s="62"/>
      <c r="I43" s="62"/>
      <c r="J43" s="62"/>
      <c r="K43" s="62"/>
      <c r="L43" s="62"/>
      <c r="M43" s="63"/>
      <c r="N43" s="63"/>
      <c r="O43" s="63"/>
      <c r="P43" s="63"/>
      <c r="Q43" s="63"/>
      <c r="R43" s="6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row>
    <row r="44" spans="1:61" ht="15">
      <c r="A44" s="64"/>
      <c r="B44" s="64"/>
      <c r="C44" s="64"/>
      <c r="D44" s="64"/>
      <c r="E44" s="62"/>
      <c r="F44" s="62"/>
      <c r="G44" s="62"/>
      <c r="H44" s="62"/>
      <c r="I44" s="62"/>
      <c r="J44" s="62"/>
      <c r="K44" s="62"/>
      <c r="L44" s="62"/>
      <c r="M44" s="63"/>
      <c r="N44" s="63"/>
      <c r="O44" s="63"/>
      <c r="P44" s="63"/>
      <c r="Q44" s="63"/>
      <c r="R44" s="63"/>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row>
    <row r="45" spans="1:61" ht="15">
      <c r="A45" s="64"/>
      <c r="B45" s="64"/>
      <c r="C45" s="64"/>
      <c r="D45" s="64"/>
      <c r="E45" s="62"/>
      <c r="F45" s="62"/>
      <c r="G45" s="62"/>
      <c r="H45" s="62"/>
      <c r="I45" s="62"/>
      <c r="J45" s="62"/>
      <c r="K45" s="62"/>
      <c r="L45" s="62"/>
      <c r="M45" s="63"/>
      <c r="N45" s="63"/>
      <c r="O45" s="63"/>
      <c r="P45" s="63"/>
      <c r="Q45" s="63"/>
      <c r="R45" s="63"/>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row>
    <row r="46" spans="1:61" ht="15">
      <c r="A46" s="64"/>
      <c r="B46" s="64"/>
      <c r="C46" s="64"/>
      <c r="D46" s="64"/>
      <c r="E46" s="62"/>
      <c r="F46" s="62"/>
      <c r="G46" s="62"/>
      <c r="H46" s="62"/>
      <c r="I46" s="62"/>
      <c r="J46" s="62"/>
      <c r="K46" s="62"/>
      <c r="L46" s="62"/>
      <c r="M46" s="63"/>
      <c r="N46" s="63"/>
      <c r="O46" s="63"/>
      <c r="P46" s="63"/>
      <c r="Q46" s="63"/>
      <c r="R46" s="63"/>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row>
    <row r="47" spans="1:61" ht="15">
      <c r="A47" s="64"/>
      <c r="B47" s="64"/>
      <c r="C47" s="64"/>
      <c r="D47" s="64"/>
      <c r="E47" s="62"/>
      <c r="F47" s="62"/>
      <c r="G47" s="62"/>
      <c r="H47" s="62"/>
      <c r="I47" s="62"/>
      <c r="J47" s="62"/>
      <c r="K47" s="62"/>
      <c r="L47" s="62"/>
      <c r="O47" s="63"/>
      <c r="P47" s="63"/>
      <c r="Q47" s="63"/>
      <c r="R47" s="63"/>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row>
    <row r="48" spans="1:61" ht="12" customHeight="1">
      <c r="A48" s="64"/>
      <c r="B48" s="64"/>
      <c r="C48" s="64"/>
      <c r="D48" s="64"/>
      <c r="E48" s="62"/>
      <c r="F48" s="62"/>
      <c r="G48" s="62"/>
      <c r="H48" s="62"/>
      <c r="I48" s="62"/>
      <c r="J48" s="62"/>
      <c r="K48" s="62"/>
      <c r="L48" s="62"/>
      <c r="M48" s="63"/>
      <c r="N48" s="63"/>
      <c r="O48" s="63"/>
      <c r="P48" s="63"/>
      <c r="Q48" s="63"/>
      <c r="R48" s="63"/>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row>
    <row r="49" spans="1:61" ht="15">
      <c r="A49" s="64"/>
      <c r="B49" s="64"/>
      <c r="C49" s="64"/>
      <c r="D49" s="64"/>
      <c r="E49" s="62"/>
      <c r="F49" s="62"/>
      <c r="G49" s="62"/>
      <c r="H49" s="62"/>
      <c r="I49" s="62"/>
      <c r="J49" s="62"/>
      <c r="K49" s="62"/>
      <c r="L49" s="62"/>
      <c r="M49" s="63"/>
      <c r="N49" s="63"/>
      <c r="O49" s="63"/>
      <c r="P49" s="63"/>
      <c r="Q49" s="63"/>
      <c r="R49" s="63"/>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row>
    <row r="50" spans="1:61" ht="15">
      <c r="A50" s="64"/>
      <c r="B50" s="64"/>
      <c r="C50" s="64"/>
      <c r="D50" s="64"/>
      <c r="E50" s="62"/>
      <c r="F50" s="62"/>
      <c r="G50" s="62"/>
      <c r="H50" s="62"/>
      <c r="I50" s="62"/>
      <c r="J50" s="62"/>
      <c r="K50" s="62"/>
      <c r="L50" s="62"/>
      <c r="M50" s="63"/>
      <c r="N50" s="63"/>
      <c r="O50" s="63"/>
      <c r="P50" s="63"/>
      <c r="Q50" s="63"/>
      <c r="R50" s="63"/>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row>
    <row r="51" spans="1:61" ht="15">
      <c r="A51" s="64"/>
      <c r="B51" s="64"/>
      <c r="C51" s="64"/>
      <c r="D51" s="64"/>
      <c r="E51" s="62"/>
      <c r="F51" s="62"/>
      <c r="G51" s="62"/>
      <c r="H51" s="62"/>
      <c r="I51" s="62"/>
      <c r="J51" s="62"/>
      <c r="K51" s="62"/>
      <c r="L51" s="62"/>
      <c r="M51" s="63"/>
      <c r="N51" s="63"/>
      <c r="O51" s="63"/>
      <c r="P51" s="63"/>
      <c r="Q51" s="63"/>
      <c r="R51" s="63"/>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row>
    <row r="52" spans="1:61" ht="15">
      <c r="A52" s="62"/>
      <c r="B52" s="62"/>
      <c r="C52" s="62"/>
      <c r="D52" s="62"/>
      <c r="E52" s="62"/>
      <c r="F52" s="62"/>
      <c r="G52" s="62"/>
      <c r="H52" s="62"/>
      <c r="I52" s="62"/>
      <c r="J52" s="62"/>
      <c r="K52" s="62"/>
      <c r="L52" s="62"/>
      <c r="M52" s="63"/>
      <c r="N52" s="63"/>
      <c r="O52" s="63"/>
      <c r="P52" s="63"/>
      <c r="Q52" s="63"/>
      <c r="R52" s="63"/>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row>
    <row r="53" spans="1:61" ht="15">
      <c r="A53" s="62"/>
      <c r="B53" s="62"/>
      <c r="C53" s="62"/>
      <c r="D53" s="62"/>
      <c r="E53" s="62"/>
      <c r="F53" s="62"/>
      <c r="G53" s="62"/>
      <c r="H53" s="62"/>
      <c r="I53" s="62"/>
      <c r="J53" s="62"/>
      <c r="K53" s="62"/>
      <c r="L53" s="62"/>
      <c r="M53" s="63"/>
      <c r="N53" s="63"/>
      <c r="O53" s="63"/>
      <c r="P53" s="63"/>
      <c r="Q53" s="63"/>
      <c r="R53" s="6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row>
    <row r="54" spans="1:61" ht="15">
      <c r="A54" s="62"/>
      <c r="B54" s="62"/>
      <c r="C54" s="62"/>
      <c r="D54" s="62"/>
      <c r="E54" s="62"/>
      <c r="F54" s="62"/>
      <c r="G54" s="62"/>
      <c r="H54" s="62"/>
      <c r="I54" s="62"/>
      <c r="J54" s="62"/>
      <c r="K54" s="62"/>
      <c r="L54" s="62"/>
      <c r="M54" s="63"/>
      <c r="N54" s="63"/>
      <c r="O54" s="63"/>
      <c r="P54" s="63"/>
      <c r="Q54" s="63"/>
      <c r="R54" s="63"/>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row>
    <row r="55" spans="1:61" ht="15">
      <c r="A55" s="62"/>
      <c r="B55" s="62"/>
      <c r="C55" s="62"/>
      <c r="D55" s="62"/>
      <c r="E55" s="62"/>
      <c r="F55" s="62"/>
      <c r="G55" s="62"/>
      <c r="H55" s="62"/>
      <c r="I55" s="62"/>
      <c r="J55" s="62"/>
      <c r="K55" s="62"/>
      <c r="L55" s="62"/>
      <c r="M55" s="63"/>
      <c r="N55" s="63"/>
      <c r="O55" s="63"/>
      <c r="P55" s="63"/>
      <c r="Q55" s="63"/>
      <c r="R55" s="63"/>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row>
    <row r="56" spans="1:61" ht="15">
      <c r="A56" s="62"/>
      <c r="B56" s="62"/>
      <c r="C56" s="62"/>
      <c r="D56" s="62"/>
      <c r="E56" s="62"/>
      <c r="F56" s="62"/>
      <c r="G56" s="62"/>
      <c r="H56" s="62"/>
      <c r="I56" s="62"/>
      <c r="J56" s="62"/>
      <c r="K56" s="62"/>
      <c r="L56" s="62"/>
      <c r="M56" s="63"/>
      <c r="N56" s="63"/>
      <c r="O56" s="63"/>
      <c r="P56" s="63"/>
      <c r="Q56" s="63"/>
      <c r="R56" s="63"/>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row>
    <row r="57" spans="1:61" ht="15">
      <c r="A57" s="62"/>
      <c r="B57" s="62"/>
      <c r="C57" s="62"/>
      <c r="D57" s="62"/>
      <c r="E57" s="62"/>
      <c r="F57" s="62"/>
      <c r="G57" s="62"/>
      <c r="H57" s="62"/>
      <c r="I57" s="62"/>
      <c r="J57" s="62"/>
      <c r="K57" s="62"/>
      <c r="L57" s="62"/>
      <c r="M57" s="63"/>
      <c r="N57" s="63"/>
      <c r="O57" s="63"/>
      <c r="P57" s="63"/>
      <c r="Q57" s="63"/>
      <c r="R57" s="63"/>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row>
    <row r="58" spans="1:61" ht="15">
      <c r="A58" s="62"/>
      <c r="B58" s="62"/>
      <c r="C58" s="62"/>
      <c r="D58" s="62"/>
      <c r="E58" s="62"/>
      <c r="F58" s="62"/>
      <c r="G58" s="62"/>
      <c r="H58" s="62"/>
      <c r="I58" s="62"/>
      <c r="J58" s="62"/>
      <c r="K58" s="62"/>
      <c r="L58" s="62"/>
      <c r="M58" s="63"/>
      <c r="N58" s="63"/>
      <c r="O58" s="63"/>
      <c r="P58" s="63"/>
      <c r="Q58" s="63"/>
      <c r="R58" s="63"/>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row>
    <row r="59" spans="1:61" ht="15">
      <c r="A59" s="62"/>
      <c r="B59" s="62"/>
      <c r="C59" s="62"/>
      <c r="D59" s="62"/>
      <c r="E59" s="62"/>
      <c r="F59" s="62"/>
      <c r="G59" s="62"/>
      <c r="H59" s="62"/>
      <c r="I59" s="62"/>
      <c r="J59" s="62"/>
      <c r="K59" s="62"/>
      <c r="L59" s="62"/>
      <c r="M59" s="62"/>
      <c r="N59" s="62"/>
      <c r="O59" s="62"/>
      <c r="P59" s="62"/>
      <c r="Q59" s="62"/>
      <c r="R59" s="62"/>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row>
    <row r="60" spans="1:61" ht="15">
      <c r="A60" s="62"/>
      <c r="B60" s="62"/>
      <c r="C60" s="62"/>
      <c r="D60" s="62"/>
      <c r="E60" s="62"/>
      <c r="F60" s="62"/>
      <c r="G60" s="62"/>
      <c r="H60" s="62"/>
      <c r="I60" s="62"/>
      <c r="J60" s="62"/>
      <c r="K60" s="62"/>
      <c r="L60" s="62"/>
      <c r="M60" s="62"/>
      <c r="N60" s="62"/>
      <c r="O60" s="62"/>
      <c r="P60" s="62"/>
      <c r="Q60" s="62"/>
      <c r="R60" s="62"/>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row>
    <row r="61" spans="1:61" ht="15">
      <c r="A61" s="62"/>
      <c r="B61" s="62"/>
      <c r="C61" s="62"/>
      <c r="D61" s="62"/>
      <c r="E61" s="62"/>
      <c r="F61" s="62"/>
      <c r="G61" s="62"/>
      <c r="H61" s="62"/>
      <c r="I61" s="62"/>
      <c r="J61" s="62"/>
      <c r="K61" s="62"/>
      <c r="L61" s="62"/>
      <c r="M61" s="62"/>
      <c r="N61" s="62"/>
      <c r="O61" s="62"/>
      <c r="P61" s="62"/>
      <c r="Q61" s="62"/>
      <c r="R61" s="62"/>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ht="15">
      <c r="A62" s="62"/>
      <c r="B62" s="62"/>
      <c r="C62" s="62"/>
      <c r="D62" s="62"/>
      <c r="E62" s="62"/>
      <c r="F62" s="62"/>
      <c r="G62" s="62"/>
      <c r="H62" s="62"/>
      <c r="I62" s="62"/>
      <c r="J62" s="62"/>
      <c r="K62" s="62"/>
      <c r="L62" s="62"/>
      <c r="M62" s="62"/>
      <c r="N62" s="62"/>
      <c r="O62" s="62"/>
      <c r="P62" s="62"/>
      <c r="Q62" s="62"/>
      <c r="R62" s="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1" ht="15">
      <c r="A63" s="62"/>
      <c r="B63" s="62"/>
      <c r="C63" s="62"/>
      <c r="D63" s="62"/>
      <c r="E63" s="62"/>
      <c r="F63" s="62"/>
      <c r="G63" s="62"/>
      <c r="H63" s="62"/>
      <c r="I63" s="62"/>
      <c r="J63" s="62"/>
      <c r="K63" s="62"/>
      <c r="L63" s="62"/>
      <c r="M63" s="62"/>
      <c r="N63" s="62"/>
      <c r="O63" s="62"/>
      <c r="P63" s="62"/>
      <c r="Q63" s="62"/>
      <c r="R63" s="62"/>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1:61" ht="15">
      <c r="A64" s="62"/>
      <c r="B64" s="62"/>
      <c r="C64" s="62"/>
      <c r="D64" s="62"/>
      <c r="E64" s="62"/>
      <c r="F64" s="62"/>
      <c r="G64" s="62"/>
      <c r="H64" s="62"/>
      <c r="I64" s="62"/>
      <c r="J64" s="62"/>
      <c r="K64" s="62"/>
      <c r="L64" s="62"/>
      <c r="M64" s="62"/>
      <c r="N64" s="62"/>
      <c r="O64" s="62"/>
      <c r="P64" s="62"/>
      <c r="Q64" s="62"/>
      <c r="R64" s="62"/>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ht="15">
      <c r="A65" s="62"/>
      <c r="B65" s="62"/>
      <c r="C65" s="62"/>
      <c r="D65" s="62"/>
      <c r="E65" s="62"/>
      <c r="F65" s="62"/>
      <c r="G65" s="62"/>
      <c r="H65" s="62"/>
      <c r="I65" s="62"/>
      <c r="J65" s="62"/>
      <c r="K65" s="62"/>
      <c r="L65" s="62"/>
      <c r="M65" s="62"/>
      <c r="N65" s="62"/>
      <c r="O65" s="62"/>
      <c r="P65" s="62"/>
      <c r="Q65" s="62"/>
      <c r="R65" s="62"/>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61" ht="15">
      <c r="A66" s="62"/>
      <c r="B66" s="62"/>
      <c r="C66" s="62"/>
      <c r="D66" s="62"/>
      <c r="E66" s="62"/>
      <c r="F66" s="62"/>
      <c r="G66" s="62"/>
      <c r="H66" s="62"/>
      <c r="I66" s="62"/>
      <c r="J66" s="62"/>
      <c r="K66" s="62"/>
      <c r="L66" s="62"/>
      <c r="M66" s="62"/>
      <c r="N66" s="62"/>
      <c r="O66" s="62"/>
      <c r="P66" s="62"/>
      <c r="Q66" s="62"/>
      <c r="R66" s="62"/>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row>
    <row r="67" spans="1:61" ht="15">
      <c r="A67" s="62"/>
      <c r="B67" s="62"/>
      <c r="C67" s="62"/>
      <c r="D67" s="62"/>
      <c r="E67" s="62"/>
      <c r="F67" s="62"/>
      <c r="G67" s="62"/>
      <c r="H67" s="62"/>
      <c r="I67" s="62"/>
      <c r="J67" s="62"/>
      <c r="K67" s="62"/>
      <c r="L67" s="62"/>
      <c r="M67" s="62"/>
      <c r="N67" s="62"/>
      <c r="O67" s="62"/>
      <c r="P67" s="62"/>
      <c r="Q67" s="62"/>
      <c r="R67" s="62"/>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row>
    <row r="68" spans="1:61" ht="15">
      <c r="A68" s="62"/>
      <c r="B68" s="62"/>
      <c r="C68" s="62"/>
      <c r="D68" s="62"/>
      <c r="E68" s="62"/>
      <c r="F68" s="62"/>
      <c r="G68" s="62"/>
      <c r="H68" s="62"/>
      <c r="I68" s="62"/>
      <c r="J68" s="62"/>
      <c r="K68" s="62"/>
      <c r="L68" s="62"/>
      <c r="M68" s="62"/>
      <c r="N68" s="62"/>
      <c r="O68" s="62"/>
      <c r="P68" s="62"/>
      <c r="Q68" s="62"/>
      <c r="R68" s="62"/>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row>
    <row r="69" spans="1:61" ht="15">
      <c r="A69" s="62"/>
      <c r="B69" s="62"/>
      <c r="C69" s="62"/>
      <c r="D69" s="62"/>
      <c r="E69" s="62"/>
      <c r="F69" s="62"/>
      <c r="G69" s="62"/>
      <c r="H69" s="62"/>
      <c r="I69" s="62"/>
      <c r="J69" s="62"/>
      <c r="K69" s="62"/>
      <c r="L69" s="62"/>
      <c r="M69" s="62"/>
      <c r="N69" s="62"/>
      <c r="O69" s="62"/>
      <c r="P69" s="62"/>
      <c r="Q69" s="62"/>
      <c r="R69" s="62"/>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row>
    <row r="70" spans="1:61" ht="15">
      <c r="A70" s="62"/>
      <c r="B70" s="62"/>
      <c r="C70" s="62"/>
      <c r="D70" s="62"/>
      <c r="E70" s="62"/>
      <c r="F70" s="62"/>
      <c r="G70" s="62"/>
      <c r="H70" s="62"/>
      <c r="I70" s="62"/>
      <c r="J70" s="62"/>
      <c r="K70" s="62"/>
      <c r="L70" s="62"/>
      <c r="M70" s="62"/>
      <c r="N70" s="62"/>
      <c r="O70" s="62"/>
      <c r="P70" s="62"/>
      <c r="Q70" s="62"/>
      <c r="R70" s="62"/>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row>
    <row r="71" spans="1:61" ht="15">
      <c r="A71" s="62"/>
      <c r="B71" s="62"/>
      <c r="C71" s="62"/>
      <c r="D71" s="62"/>
      <c r="E71" s="62"/>
      <c r="F71" s="62"/>
      <c r="G71" s="62"/>
      <c r="H71" s="62"/>
      <c r="I71" s="62"/>
      <c r="J71" s="62"/>
      <c r="K71" s="62"/>
      <c r="L71" s="62"/>
      <c r="M71" s="62"/>
      <c r="N71" s="62"/>
      <c r="O71" s="62"/>
      <c r="P71" s="62"/>
      <c r="Q71" s="62"/>
      <c r="R71" s="62"/>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row>
    <row r="72" spans="1:61" ht="15">
      <c r="A72" s="62"/>
      <c r="B72" s="62"/>
      <c r="C72" s="62"/>
      <c r="D72" s="62"/>
      <c r="E72" s="62"/>
      <c r="F72" s="62"/>
      <c r="G72" s="62"/>
      <c r="H72" s="62"/>
      <c r="I72" s="62"/>
      <c r="J72" s="62"/>
      <c r="K72" s="62"/>
      <c r="L72" s="62"/>
      <c r="M72" s="62"/>
      <c r="N72" s="62"/>
      <c r="O72" s="62"/>
      <c r="P72" s="62"/>
      <c r="Q72" s="62"/>
      <c r="R72" s="6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row>
    <row r="73" spans="1:61" ht="15">
      <c r="A73" s="62"/>
      <c r="B73" s="62"/>
      <c r="C73" s="62"/>
      <c r="D73" s="62"/>
      <c r="E73" s="62"/>
      <c r="F73" s="62"/>
      <c r="G73" s="62"/>
      <c r="H73" s="62"/>
      <c r="I73" s="62"/>
      <c r="J73" s="62"/>
      <c r="K73" s="62"/>
      <c r="L73" s="62"/>
      <c r="M73" s="62"/>
      <c r="N73" s="62"/>
      <c r="O73" s="62"/>
      <c r="P73" s="62"/>
      <c r="Q73" s="62"/>
      <c r="R73" s="62"/>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row>
    <row r="74" spans="1:61" ht="15">
      <c r="A74" s="62"/>
      <c r="B74" s="62"/>
      <c r="C74" s="62"/>
      <c r="D74" s="62"/>
      <c r="E74" s="62"/>
      <c r="F74" s="62"/>
      <c r="G74" s="62"/>
      <c r="H74" s="62"/>
      <c r="I74" s="62"/>
      <c r="J74" s="62"/>
      <c r="K74" s="62"/>
      <c r="L74" s="62"/>
      <c r="M74" s="62"/>
      <c r="N74" s="62"/>
      <c r="O74" s="62"/>
      <c r="P74" s="62"/>
      <c r="Q74" s="62"/>
      <c r="R74" s="62"/>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row>
    <row r="75" spans="1:61" ht="15">
      <c r="A75" s="62"/>
      <c r="B75" s="62"/>
      <c r="C75" s="62"/>
      <c r="D75" s="62"/>
      <c r="E75" s="62"/>
      <c r="F75" s="62"/>
      <c r="G75" s="62"/>
      <c r="H75" s="62"/>
      <c r="I75" s="62"/>
      <c r="J75" s="62"/>
      <c r="K75" s="62"/>
      <c r="L75" s="62"/>
      <c r="M75" s="62"/>
      <c r="N75" s="62"/>
      <c r="O75" s="62"/>
      <c r="P75" s="62"/>
      <c r="Q75" s="62"/>
      <c r="R75" s="62"/>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row>
    <row r="76" spans="1:61" ht="15">
      <c r="A76" s="62"/>
      <c r="B76" s="62"/>
      <c r="C76" s="62"/>
      <c r="D76" s="62"/>
      <c r="E76" s="62"/>
      <c r="F76" s="62"/>
      <c r="G76" s="62"/>
      <c r="H76" s="62"/>
      <c r="I76" s="62"/>
      <c r="J76" s="62"/>
      <c r="K76" s="62"/>
      <c r="L76" s="62"/>
      <c r="M76" s="62"/>
      <c r="N76" s="62"/>
      <c r="O76" s="62"/>
      <c r="P76" s="62"/>
      <c r="Q76" s="62"/>
      <c r="R76" s="62"/>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row>
    <row r="77" spans="1:61" ht="15">
      <c r="A77" s="62"/>
      <c r="B77" s="62"/>
      <c r="C77" s="62"/>
      <c r="D77" s="62"/>
      <c r="E77" s="62"/>
      <c r="F77" s="62"/>
      <c r="G77" s="62"/>
      <c r="H77" s="62"/>
      <c r="I77" s="62"/>
      <c r="J77" s="62"/>
      <c r="K77" s="62"/>
      <c r="L77" s="62"/>
      <c r="M77" s="62"/>
      <c r="N77" s="62"/>
      <c r="O77" s="62"/>
      <c r="P77" s="62"/>
      <c r="Q77" s="62"/>
      <c r="R77" s="62"/>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row>
    <row r="78" spans="1:61" ht="15">
      <c r="A78" s="62"/>
      <c r="B78" s="62"/>
      <c r="C78" s="62"/>
      <c r="D78" s="62"/>
      <c r="E78" s="62"/>
      <c r="F78" s="62"/>
      <c r="G78" s="62"/>
      <c r="H78" s="62"/>
      <c r="I78" s="62"/>
      <c r="J78" s="62"/>
      <c r="K78" s="62"/>
      <c r="L78" s="62"/>
      <c r="M78" s="62"/>
      <c r="N78" s="62"/>
      <c r="O78" s="62"/>
      <c r="P78" s="62"/>
      <c r="Q78" s="62"/>
      <c r="R78" s="62"/>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row>
    <row r="79" spans="1:61" ht="15">
      <c r="A79" s="62"/>
      <c r="B79" s="62"/>
      <c r="C79" s="62"/>
      <c r="D79" s="62"/>
      <c r="E79" s="62"/>
      <c r="F79" s="62"/>
      <c r="G79" s="62"/>
      <c r="H79" s="62"/>
      <c r="I79" s="62"/>
      <c r="J79" s="62"/>
      <c r="K79" s="62"/>
      <c r="L79" s="62"/>
      <c r="M79" s="62"/>
      <c r="N79" s="62"/>
      <c r="O79" s="62"/>
      <c r="P79" s="62"/>
      <c r="Q79" s="62"/>
      <c r="R79" s="62"/>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row>
    <row r="80" spans="1:61" ht="15">
      <c r="A80" s="62"/>
      <c r="B80" s="62"/>
      <c r="C80" s="62"/>
      <c r="D80" s="62"/>
      <c r="E80" s="62"/>
      <c r="F80" s="62"/>
      <c r="G80" s="62"/>
      <c r="H80" s="62"/>
      <c r="I80" s="62"/>
      <c r="J80" s="62"/>
      <c r="K80" s="62"/>
      <c r="L80" s="62"/>
      <c r="M80" s="62"/>
      <c r="N80" s="62"/>
      <c r="O80" s="62"/>
      <c r="P80" s="62"/>
      <c r="Q80" s="62"/>
      <c r="R80" s="62"/>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row>
    <row r="81" spans="1:61" ht="15">
      <c r="A81" s="62"/>
      <c r="B81" s="62"/>
      <c r="C81" s="62"/>
      <c r="D81" s="62"/>
      <c r="E81" s="62"/>
      <c r="F81" s="62"/>
      <c r="G81" s="62"/>
      <c r="H81" s="62"/>
      <c r="I81" s="62"/>
      <c r="J81" s="62"/>
      <c r="K81" s="62"/>
      <c r="L81" s="62"/>
      <c r="M81" s="62"/>
      <c r="N81" s="62"/>
      <c r="O81" s="62"/>
      <c r="P81" s="62"/>
      <c r="Q81" s="62"/>
      <c r="R81" s="62"/>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row>
    <row r="82" spans="1:61" ht="15">
      <c r="A82" s="62"/>
      <c r="B82" s="62"/>
      <c r="C82" s="62"/>
      <c r="D82" s="62"/>
      <c r="E82" s="62"/>
      <c r="F82" s="62"/>
      <c r="G82" s="62"/>
      <c r="H82" s="62"/>
      <c r="I82" s="62"/>
      <c r="J82" s="62"/>
      <c r="K82" s="62"/>
      <c r="L82" s="62"/>
      <c r="M82" s="62"/>
      <c r="N82" s="62"/>
      <c r="O82" s="62"/>
      <c r="P82" s="62"/>
      <c r="Q82" s="62"/>
      <c r="R82" s="6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row>
    <row r="83" spans="1:61" ht="15">
      <c r="A83" s="62"/>
      <c r="B83" s="62"/>
      <c r="C83" s="62"/>
      <c r="D83" s="62"/>
      <c r="E83" s="62"/>
      <c r="F83" s="62"/>
      <c r="G83" s="62"/>
      <c r="H83" s="62"/>
      <c r="I83" s="62"/>
      <c r="J83" s="62"/>
      <c r="K83" s="62"/>
      <c r="L83" s="62"/>
      <c r="M83" s="62"/>
      <c r="N83" s="62"/>
      <c r="O83" s="62"/>
      <c r="P83" s="62"/>
      <c r="Q83" s="62"/>
      <c r="R83" s="62"/>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row>
    <row r="84" spans="1:61" ht="15">
      <c r="A84" s="62"/>
      <c r="B84" s="62"/>
      <c r="C84" s="62"/>
      <c r="D84" s="62"/>
      <c r="E84" s="62"/>
      <c r="F84" s="62"/>
      <c r="G84" s="62"/>
      <c r="H84" s="62"/>
      <c r="I84" s="62"/>
      <c r="J84" s="62"/>
      <c r="K84" s="62"/>
      <c r="L84" s="62"/>
      <c r="M84" s="62"/>
      <c r="N84" s="62"/>
      <c r="O84" s="62"/>
      <c r="P84" s="62"/>
      <c r="Q84" s="62"/>
      <c r="R84" s="62"/>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row>
    <row r="85" spans="1:61" ht="15">
      <c r="A85" s="62"/>
      <c r="B85" s="62"/>
      <c r="C85" s="62"/>
      <c r="D85" s="62"/>
      <c r="E85" s="62"/>
      <c r="F85" s="62"/>
      <c r="G85" s="62"/>
      <c r="H85" s="62"/>
      <c r="I85" s="62"/>
      <c r="J85" s="62"/>
      <c r="K85" s="62"/>
      <c r="L85" s="62"/>
      <c r="M85" s="62"/>
      <c r="N85" s="62"/>
      <c r="O85" s="62"/>
      <c r="P85" s="62"/>
      <c r="Q85" s="62"/>
      <c r="R85" s="62"/>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row>
    <row r="86" spans="1:61" ht="15">
      <c r="A86" s="62"/>
      <c r="B86" s="62"/>
      <c r="C86" s="62"/>
      <c r="D86" s="62"/>
      <c r="E86" s="62"/>
      <c r="F86" s="62"/>
      <c r="G86" s="62"/>
      <c r="H86" s="62"/>
      <c r="I86" s="62"/>
      <c r="J86" s="62"/>
      <c r="K86" s="62"/>
      <c r="L86" s="62"/>
      <c r="M86" s="62"/>
      <c r="N86" s="62"/>
      <c r="O86" s="62"/>
      <c r="P86" s="62"/>
      <c r="Q86" s="62"/>
      <c r="R86" s="62"/>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row>
    <row r="87" spans="1:61" ht="15">
      <c r="A87" s="62"/>
      <c r="B87" s="62"/>
      <c r="C87" s="62"/>
      <c r="D87" s="62"/>
      <c r="E87" s="62"/>
      <c r="F87" s="62"/>
      <c r="G87" s="62"/>
      <c r="H87" s="62"/>
      <c r="I87" s="62"/>
      <c r="J87" s="62"/>
      <c r="K87" s="62"/>
      <c r="L87" s="62"/>
      <c r="M87" s="62"/>
      <c r="N87" s="62"/>
      <c r="O87" s="62"/>
      <c r="P87" s="62"/>
      <c r="Q87" s="62"/>
      <c r="R87" s="62"/>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row>
    <row r="88" spans="1:61" ht="15">
      <c r="A88" s="62"/>
      <c r="B88" s="62"/>
      <c r="C88" s="62"/>
      <c r="D88" s="62"/>
      <c r="E88" s="62"/>
      <c r="F88" s="62"/>
      <c r="G88" s="62"/>
      <c r="H88" s="62"/>
      <c r="I88" s="62"/>
      <c r="J88" s="62"/>
      <c r="K88" s="62"/>
      <c r="L88" s="62"/>
      <c r="M88" s="62"/>
      <c r="N88" s="62"/>
      <c r="O88" s="62"/>
      <c r="P88" s="62"/>
      <c r="Q88" s="62"/>
      <c r="R88" s="62"/>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row>
    <row r="89" spans="1:61" ht="15">
      <c r="A89" s="62"/>
      <c r="B89" s="62"/>
      <c r="C89" s="62"/>
      <c r="D89" s="62"/>
      <c r="E89" s="62"/>
      <c r="F89" s="62"/>
      <c r="G89" s="62"/>
      <c r="H89" s="62"/>
      <c r="I89" s="62"/>
      <c r="J89" s="62"/>
      <c r="K89" s="62"/>
      <c r="L89" s="62"/>
      <c r="M89" s="62"/>
      <c r="N89" s="62"/>
      <c r="O89" s="62"/>
      <c r="P89" s="62"/>
      <c r="Q89" s="62"/>
      <c r="R89" s="62"/>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row>
    <row r="90" spans="1:61" ht="15">
      <c r="A90" s="62"/>
      <c r="B90" s="62"/>
      <c r="C90" s="62"/>
      <c r="D90" s="62"/>
      <c r="E90" s="62"/>
      <c r="F90" s="62"/>
      <c r="G90" s="62"/>
      <c r="H90" s="62"/>
      <c r="I90" s="62"/>
      <c r="J90" s="62"/>
      <c r="K90" s="62"/>
      <c r="L90" s="62"/>
      <c r="M90" s="62"/>
      <c r="N90" s="62"/>
      <c r="O90" s="62"/>
      <c r="P90" s="62"/>
      <c r="Q90" s="62"/>
      <c r="R90" s="62"/>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row>
    <row r="91" spans="1:61" ht="15">
      <c r="A91" s="62"/>
      <c r="B91" s="62"/>
      <c r="C91" s="62"/>
      <c r="D91" s="62"/>
      <c r="E91" s="62"/>
      <c r="F91" s="62"/>
      <c r="G91" s="62"/>
      <c r="H91" s="62"/>
      <c r="I91" s="62"/>
      <c r="J91" s="62"/>
      <c r="K91" s="62"/>
      <c r="L91" s="62"/>
      <c r="M91" s="62"/>
      <c r="N91" s="62"/>
      <c r="O91" s="62"/>
      <c r="P91" s="62"/>
      <c r="Q91" s="62"/>
      <c r="R91" s="62"/>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row>
    <row r="92" spans="1:61" ht="15">
      <c r="A92" s="62"/>
      <c r="B92" s="62"/>
      <c r="C92" s="62"/>
      <c r="D92" s="62"/>
      <c r="E92" s="62"/>
      <c r="F92" s="62"/>
      <c r="G92" s="62"/>
      <c r="H92" s="62"/>
      <c r="I92" s="62"/>
      <c r="J92" s="62"/>
      <c r="K92" s="62"/>
      <c r="L92" s="62"/>
      <c r="M92" s="62"/>
      <c r="N92" s="62"/>
      <c r="O92" s="62"/>
      <c r="P92" s="62"/>
      <c r="Q92" s="62"/>
      <c r="R92" s="6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row>
    <row r="93" spans="1:61" ht="15">
      <c r="A93" s="62"/>
      <c r="B93" s="62"/>
      <c r="C93" s="62"/>
      <c r="D93" s="62"/>
      <c r="E93" s="62"/>
      <c r="F93" s="62"/>
      <c r="G93" s="62"/>
      <c r="H93" s="62"/>
      <c r="I93" s="62"/>
      <c r="J93" s="62"/>
      <c r="K93" s="62"/>
      <c r="L93" s="62"/>
      <c r="M93" s="62"/>
      <c r="N93" s="62"/>
      <c r="O93" s="62"/>
      <c r="P93" s="62"/>
      <c r="Q93" s="62"/>
      <c r="R93" s="62"/>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row>
    <row r="94" spans="1:61" ht="15">
      <c r="A94" s="62"/>
      <c r="B94" s="62"/>
      <c r="C94" s="62"/>
      <c r="D94" s="62"/>
      <c r="E94" s="62"/>
      <c r="F94" s="62"/>
      <c r="G94" s="62"/>
      <c r="H94" s="62"/>
      <c r="I94" s="62"/>
      <c r="J94" s="62"/>
      <c r="K94" s="62"/>
      <c r="L94" s="62"/>
      <c r="M94" s="62"/>
      <c r="N94" s="62"/>
      <c r="O94" s="62"/>
      <c r="P94" s="62"/>
      <c r="Q94" s="62"/>
      <c r="R94" s="62"/>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row>
    <row r="95" spans="1:61" ht="15">
      <c r="A95" s="62"/>
      <c r="B95" s="62"/>
      <c r="C95" s="62"/>
      <c r="D95" s="62"/>
      <c r="E95" s="62"/>
      <c r="F95" s="62"/>
      <c r="G95" s="62"/>
      <c r="H95" s="62"/>
      <c r="I95" s="62"/>
      <c r="J95" s="62"/>
      <c r="K95" s="62"/>
      <c r="L95" s="62"/>
      <c r="M95" s="62"/>
      <c r="N95" s="62"/>
      <c r="O95" s="62"/>
      <c r="P95" s="62"/>
      <c r="Q95" s="62"/>
      <c r="R95" s="62"/>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row>
    <row r="96" spans="1:61" ht="15">
      <c r="A96" s="62"/>
      <c r="B96" s="62"/>
      <c r="C96" s="62"/>
      <c r="D96" s="62"/>
      <c r="E96" s="62"/>
      <c r="F96" s="62"/>
      <c r="G96" s="62"/>
      <c r="H96" s="62"/>
      <c r="I96" s="62"/>
      <c r="J96" s="62"/>
      <c r="K96" s="62"/>
      <c r="L96" s="62"/>
      <c r="M96" s="62"/>
      <c r="N96" s="62"/>
      <c r="O96" s="62"/>
      <c r="P96" s="62"/>
      <c r="Q96" s="62"/>
      <c r="R96" s="62"/>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row>
    <row r="97" spans="1:61" ht="15">
      <c r="A97" s="62"/>
      <c r="B97" s="62"/>
      <c r="C97" s="62"/>
      <c r="D97" s="62"/>
      <c r="E97" s="62"/>
      <c r="F97" s="62"/>
      <c r="G97" s="62"/>
      <c r="H97" s="62"/>
      <c r="I97" s="62"/>
      <c r="J97" s="62"/>
      <c r="K97" s="62"/>
      <c r="L97" s="62"/>
      <c r="M97" s="62"/>
      <c r="N97" s="62"/>
      <c r="O97" s="62"/>
      <c r="P97" s="62"/>
      <c r="Q97" s="62"/>
      <c r="R97" s="62"/>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row>
    <row r="98" spans="1:61" ht="15">
      <c r="A98" s="62"/>
      <c r="B98" s="62"/>
      <c r="C98" s="62"/>
      <c r="D98" s="62"/>
      <c r="E98" s="62"/>
      <c r="F98" s="62"/>
      <c r="G98" s="62"/>
      <c r="H98" s="62"/>
      <c r="I98" s="62"/>
      <c r="J98" s="62"/>
      <c r="K98" s="62"/>
      <c r="L98" s="62"/>
      <c r="M98" s="62"/>
      <c r="N98" s="62"/>
      <c r="O98" s="62"/>
      <c r="P98" s="62"/>
      <c r="Q98" s="62"/>
      <c r="R98" s="62"/>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row>
    <row r="99" spans="1:61" ht="15">
      <c r="A99" s="62"/>
      <c r="B99" s="62"/>
      <c r="C99" s="62"/>
      <c r="D99" s="62"/>
      <c r="E99" s="62"/>
      <c r="F99" s="62"/>
      <c r="G99" s="62"/>
      <c r="H99" s="62"/>
      <c r="I99" s="62"/>
      <c r="J99" s="62"/>
      <c r="K99" s="62"/>
      <c r="L99" s="62"/>
      <c r="M99" s="62"/>
      <c r="N99" s="62"/>
      <c r="O99" s="62"/>
      <c r="P99" s="62"/>
      <c r="Q99" s="62"/>
      <c r="R99" s="62"/>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row>
    <row r="100" spans="1:61" ht="15">
      <c r="A100" s="62"/>
      <c r="B100" s="62"/>
      <c r="C100" s="62"/>
      <c r="D100" s="62"/>
      <c r="E100" s="62"/>
      <c r="F100" s="62"/>
      <c r="G100" s="62"/>
      <c r="H100" s="62"/>
      <c r="I100" s="62"/>
      <c r="J100" s="62"/>
      <c r="K100" s="62"/>
      <c r="L100" s="62"/>
      <c r="M100" s="62"/>
      <c r="N100" s="62"/>
      <c r="O100" s="62"/>
      <c r="P100" s="62"/>
      <c r="Q100" s="62"/>
      <c r="R100" s="62"/>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row>
    <row r="101" spans="1:61" ht="15">
      <c r="A101" s="62"/>
      <c r="B101" s="62"/>
      <c r="C101" s="62"/>
      <c r="D101" s="62"/>
      <c r="E101" s="62"/>
      <c r="F101" s="62"/>
      <c r="G101" s="62"/>
      <c r="H101" s="62"/>
      <c r="I101" s="62"/>
      <c r="J101" s="62"/>
      <c r="K101" s="62"/>
      <c r="L101" s="62"/>
      <c r="M101" s="62"/>
      <c r="N101" s="62"/>
      <c r="O101" s="62"/>
      <c r="P101" s="62"/>
      <c r="Q101" s="62"/>
      <c r="R101" s="62"/>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row>
    <row r="102" spans="1:61" ht="15">
      <c r="A102" s="62"/>
      <c r="B102" s="62"/>
      <c r="C102" s="62"/>
      <c r="D102" s="62"/>
      <c r="E102" s="62"/>
      <c r="F102" s="62"/>
      <c r="G102" s="62"/>
      <c r="H102" s="62"/>
      <c r="I102" s="62"/>
      <c r="J102" s="62"/>
      <c r="K102" s="62"/>
      <c r="L102" s="62"/>
      <c r="M102" s="62"/>
      <c r="N102" s="62"/>
      <c r="O102" s="62"/>
      <c r="P102" s="62"/>
      <c r="Q102" s="62"/>
      <c r="R102" s="6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row>
    <row r="103" spans="1:61" ht="15">
      <c r="A103" s="62"/>
      <c r="B103" s="62"/>
      <c r="C103" s="62"/>
      <c r="D103" s="62"/>
      <c r="E103" s="62"/>
      <c r="F103" s="62"/>
      <c r="G103" s="62"/>
      <c r="H103" s="62"/>
      <c r="I103" s="62"/>
      <c r="J103" s="62"/>
      <c r="K103" s="62"/>
      <c r="L103" s="62"/>
      <c r="M103" s="62"/>
      <c r="N103" s="62"/>
      <c r="O103" s="62"/>
      <c r="P103" s="62"/>
      <c r="Q103" s="62"/>
      <c r="R103" s="62"/>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row>
    <row r="104" spans="1:61" ht="15">
      <c r="A104" s="62"/>
      <c r="B104" s="62"/>
      <c r="C104" s="62"/>
      <c r="D104" s="62"/>
      <c r="E104" s="62"/>
      <c r="F104" s="62"/>
      <c r="G104" s="62"/>
      <c r="H104" s="62"/>
      <c r="I104" s="62"/>
      <c r="J104" s="62"/>
      <c r="K104" s="62"/>
      <c r="L104" s="62"/>
      <c r="M104" s="62"/>
      <c r="N104" s="62"/>
      <c r="O104" s="62"/>
      <c r="P104" s="62"/>
      <c r="Q104" s="62"/>
      <c r="R104" s="62"/>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row>
    <row r="105" spans="1:61" ht="15">
      <c r="A105" s="62"/>
      <c r="B105" s="62"/>
      <c r="C105" s="62"/>
      <c r="D105" s="62"/>
      <c r="E105" s="62"/>
      <c r="F105" s="62"/>
      <c r="G105" s="62"/>
      <c r="H105" s="62"/>
      <c r="I105" s="62"/>
      <c r="J105" s="62"/>
      <c r="K105" s="62"/>
      <c r="L105" s="62"/>
      <c r="M105" s="62"/>
      <c r="N105" s="62"/>
      <c r="O105" s="62"/>
      <c r="P105" s="62"/>
      <c r="Q105" s="62"/>
      <c r="R105" s="62"/>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row>
    <row r="106" spans="1:61" ht="15">
      <c r="A106" s="62"/>
      <c r="B106" s="62"/>
      <c r="C106" s="62"/>
      <c r="D106" s="62"/>
      <c r="E106" s="62"/>
      <c r="F106" s="62"/>
      <c r="G106" s="62"/>
      <c r="H106" s="62"/>
      <c r="I106" s="62"/>
      <c r="J106" s="62"/>
      <c r="K106" s="62"/>
      <c r="L106" s="62"/>
      <c r="M106" s="62"/>
      <c r="N106" s="62"/>
      <c r="O106" s="62"/>
      <c r="P106" s="62"/>
      <c r="Q106" s="62"/>
      <c r="R106" s="62"/>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row>
    <row r="107" spans="1:61" ht="15">
      <c r="A107" s="62"/>
      <c r="B107" s="62"/>
      <c r="C107" s="62"/>
      <c r="D107" s="62"/>
      <c r="E107" s="62"/>
      <c r="F107" s="62"/>
      <c r="G107" s="62"/>
      <c r="H107" s="62"/>
      <c r="I107" s="62"/>
      <c r="J107" s="62"/>
      <c r="K107" s="62"/>
      <c r="L107" s="62"/>
      <c r="M107" s="62"/>
      <c r="N107" s="62"/>
      <c r="O107" s="62"/>
      <c r="P107" s="62"/>
      <c r="Q107" s="62"/>
      <c r="R107" s="62"/>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row>
    <row r="108" spans="1:61" ht="15">
      <c r="A108" s="62"/>
      <c r="B108" s="62"/>
      <c r="C108" s="62"/>
      <c r="D108" s="62"/>
      <c r="E108" s="62"/>
      <c r="F108" s="62"/>
      <c r="G108" s="62"/>
      <c r="H108" s="62"/>
      <c r="I108" s="62"/>
      <c r="J108" s="62"/>
      <c r="K108" s="62"/>
      <c r="L108" s="62"/>
      <c r="M108" s="62"/>
      <c r="N108" s="62"/>
      <c r="O108" s="62"/>
      <c r="P108" s="62"/>
      <c r="Q108" s="62"/>
      <c r="R108" s="62"/>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row>
    <row r="109" spans="1:61" ht="15">
      <c r="A109" s="62"/>
      <c r="B109" s="62"/>
      <c r="C109" s="62"/>
      <c r="D109" s="62"/>
      <c r="E109" s="62"/>
      <c r="F109" s="62"/>
      <c r="G109" s="62"/>
      <c r="H109" s="62"/>
      <c r="I109" s="62"/>
      <c r="J109" s="62"/>
      <c r="K109" s="62"/>
      <c r="L109" s="62"/>
      <c r="M109" s="62"/>
      <c r="N109" s="62"/>
      <c r="O109" s="62"/>
      <c r="P109" s="62"/>
      <c r="Q109" s="62"/>
      <c r="R109" s="62"/>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row>
    <row r="110" spans="1:61" ht="15">
      <c r="A110" s="62"/>
      <c r="B110" s="62"/>
      <c r="C110" s="62"/>
      <c r="D110" s="62"/>
      <c r="E110" s="62"/>
      <c r="F110" s="62"/>
      <c r="G110" s="62"/>
      <c r="H110" s="62"/>
      <c r="I110" s="62"/>
      <c r="J110" s="62"/>
      <c r="K110" s="62"/>
      <c r="L110" s="62"/>
      <c r="M110" s="62"/>
      <c r="N110" s="62"/>
      <c r="O110" s="62"/>
      <c r="P110" s="62"/>
      <c r="Q110" s="62"/>
      <c r="R110" s="62"/>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row>
    <row r="111" spans="1:61" ht="15">
      <c r="A111" s="62"/>
      <c r="B111" s="62"/>
      <c r="C111" s="62"/>
      <c r="D111" s="62"/>
      <c r="E111" s="62"/>
      <c r="F111" s="62"/>
      <c r="G111" s="62"/>
      <c r="H111" s="62"/>
      <c r="I111" s="62"/>
      <c r="J111" s="62"/>
      <c r="K111" s="62"/>
      <c r="L111" s="62"/>
      <c r="M111" s="62"/>
      <c r="N111" s="62"/>
      <c r="O111" s="62"/>
      <c r="P111" s="62"/>
      <c r="Q111" s="62"/>
      <c r="R111" s="62"/>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row>
    <row r="112" spans="1:61" ht="15">
      <c r="A112" s="62"/>
      <c r="B112" s="62"/>
      <c r="C112" s="62"/>
      <c r="D112" s="62"/>
      <c r="E112" s="62"/>
      <c r="F112" s="62"/>
      <c r="G112" s="62"/>
      <c r="H112" s="62"/>
      <c r="I112" s="62"/>
      <c r="J112" s="62"/>
      <c r="K112" s="62"/>
      <c r="L112" s="62"/>
      <c r="M112" s="62"/>
      <c r="N112" s="62"/>
      <c r="O112" s="62"/>
      <c r="P112" s="62"/>
      <c r="Q112" s="62"/>
      <c r="R112" s="6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row>
  </sheetData>
  <mergeCells count="1">
    <mergeCell ref="A4:A5"/>
  </mergeCells>
  <pageMargins left="0.75" right="0.75" top="1" bottom="1" header="0.5" footer="0.5"/>
  <pageSetup scale="64" orientation="landscape" horizontalDpi="4294967292" verticalDpi="4294967292"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C75"/>
  <sheetViews>
    <sheetView showGridLines="0" zoomScaleNormal="100" zoomScaleSheetLayoutView="100" workbookViewId="0"/>
  </sheetViews>
  <sheetFormatPr defaultColWidth="9.140625" defaultRowHeight="15" outlineLevelRow="1"/>
  <cols>
    <col min="1" max="1" width="30.28515625" style="242" customWidth="1"/>
    <col min="2" max="2" width="26.140625" style="242" customWidth="1"/>
    <col min="3" max="6" width="12.7109375" style="242" customWidth="1"/>
    <col min="7" max="9" width="11.140625" style="242" customWidth="1"/>
    <col min="10" max="11" width="11.42578125" style="242" customWidth="1"/>
    <col min="12" max="12" width="12.140625" style="242" customWidth="1"/>
    <col min="13" max="13" width="9.140625" style="242"/>
    <col min="14" max="14" width="26.7109375" style="242" customWidth="1"/>
    <col min="15" max="29" width="11.42578125" style="242" customWidth="1"/>
    <col min="30" max="16384" width="9.140625" style="242"/>
  </cols>
  <sheetData>
    <row r="1" spans="1:23" ht="18.75">
      <c r="A1" s="198" t="s">
        <v>226</v>
      </c>
      <c r="B1" s="197"/>
      <c r="C1" s="197"/>
      <c r="D1" s="197"/>
      <c r="E1" s="197"/>
      <c r="F1" s="197"/>
      <c r="G1" s="197"/>
      <c r="H1" s="197"/>
      <c r="I1" s="197"/>
      <c r="J1" s="197"/>
      <c r="K1" s="197"/>
      <c r="L1" s="578" t="s">
        <v>32</v>
      </c>
      <c r="N1" s="592"/>
      <c r="O1" s="592"/>
      <c r="P1" s="592"/>
      <c r="Q1" s="592"/>
      <c r="R1" s="592"/>
      <c r="S1" s="592"/>
      <c r="T1" s="592"/>
      <c r="U1" s="592"/>
      <c r="V1" s="592"/>
      <c r="W1" s="592"/>
    </row>
    <row r="2" spans="1:23">
      <c r="A2" s="242" t="s">
        <v>630</v>
      </c>
      <c r="K2" s="611"/>
      <c r="L2" s="244" t="s">
        <v>33</v>
      </c>
      <c r="N2" s="600"/>
      <c r="O2" s="592"/>
      <c r="P2" s="592"/>
      <c r="Q2" s="592"/>
      <c r="R2" s="592"/>
      <c r="S2" s="592"/>
      <c r="T2" s="592"/>
      <c r="U2" s="592"/>
      <c r="V2" s="592"/>
      <c r="W2" s="592"/>
    </row>
    <row r="3" spans="1:23" ht="16.5" thickBot="1">
      <c r="A3" s="251" t="s">
        <v>223</v>
      </c>
      <c r="K3" s="338"/>
      <c r="L3" s="672"/>
      <c r="N3" s="600"/>
      <c r="O3" s="592"/>
      <c r="P3" s="592"/>
      <c r="Q3" s="592"/>
      <c r="R3" s="592"/>
      <c r="S3" s="592"/>
      <c r="T3" s="592"/>
      <c r="U3" s="592"/>
      <c r="V3" s="592"/>
      <c r="W3" s="592"/>
    </row>
    <row r="4" spans="1:23" ht="15.75" thickBot="1">
      <c r="C4" s="857" t="s">
        <v>598</v>
      </c>
      <c r="D4" s="858"/>
      <c r="E4" s="858"/>
      <c r="F4" s="858"/>
      <c r="G4" s="859"/>
      <c r="H4" s="855" t="s">
        <v>600</v>
      </c>
      <c r="I4" s="855"/>
      <c r="J4" s="855"/>
      <c r="K4" s="855"/>
      <c r="L4" s="856"/>
      <c r="N4" s="600"/>
      <c r="O4" s="329"/>
      <c r="P4" s="329"/>
      <c r="Q4" s="329"/>
      <c r="R4" s="329"/>
      <c r="S4" s="593"/>
      <c r="T4" s="592"/>
      <c r="U4" s="592"/>
      <c r="V4" s="592"/>
      <c r="W4" s="592"/>
    </row>
    <row r="5" spans="1:23" s="472" customFormat="1" ht="15.75" hidden="1" thickBot="1">
      <c r="A5" s="510"/>
      <c r="B5" s="510"/>
      <c r="C5" s="674" t="s">
        <v>444</v>
      </c>
      <c r="D5" s="675" t="s">
        <v>445</v>
      </c>
      <c r="E5" s="675" t="s">
        <v>446</v>
      </c>
      <c r="F5" s="675" t="s">
        <v>447</v>
      </c>
      <c r="G5" s="676" t="s">
        <v>448</v>
      </c>
      <c r="H5" s="681" t="s">
        <v>444</v>
      </c>
      <c r="I5" s="675" t="s">
        <v>445</v>
      </c>
      <c r="J5" s="675" t="s">
        <v>446</v>
      </c>
      <c r="K5" s="675" t="s">
        <v>447</v>
      </c>
      <c r="L5" s="676" t="s">
        <v>448</v>
      </c>
      <c r="M5" s="510"/>
      <c r="N5" s="594"/>
      <c r="O5" s="329"/>
      <c r="P5" s="329"/>
      <c r="Q5" s="329"/>
      <c r="R5" s="329"/>
      <c r="S5" s="595"/>
      <c r="T5" s="596"/>
      <c r="U5" s="596"/>
      <c r="V5" s="596"/>
      <c r="W5" s="596"/>
    </row>
    <row r="6" spans="1:23" s="472" customFormat="1" ht="15.75" hidden="1" thickBot="1">
      <c r="A6" s="512"/>
      <c r="B6" s="512" t="s">
        <v>44</v>
      </c>
      <c r="C6" s="686" t="str">
        <f>'L2 - End Use Breakdown'!B8</f>
        <v>kWh</v>
      </c>
      <c r="D6" s="673" t="str">
        <f>'L2 - End Use Breakdown'!B33</f>
        <v>cubic meters (NG)</v>
      </c>
      <c r="E6" s="673" t="str">
        <f>'L2 - End Use Breakdown'!B58</f>
        <v>kgs District Steam</v>
      </c>
      <c r="F6" s="616" t="str">
        <f>'L2 - End Use Breakdown'!B83</f>
        <v>short ton (coal)</v>
      </c>
      <c r="G6" s="717" t="str">
        <f>IF(Units="IP","kBtu","MJ")</f>
        <v>MJ</v>
      </c>
      <c r="H6" s="513"/>
      <c r="I6" s="510"/>
      <c r="J6" s="510"/>
      <c r="K6" s="510"/>
      <c r="L6" s="510"/>
      <c r="M6" s="510"/>
      <c r="N6" s="597"/>
      <c r="O6" s="329"/>
      <c r="P6" s="329"/>
      <c r="Q6" s="329"/>
      <c r="R6" s="329"/>
      <c r="S6" s="598"/>
      <c r="T6" s="596"/>
      <c r="U6" s="596"/>
      <c r="V6" s="596"/>
      <c r="W6" s="596"/>
    </row>
    <row r="7" spans="1:23" s="472" customFormat="1" ht="15.75" hidden="1" thickBot="1">
      <c r="A7" s="512"/>
      <c r="B7" s="512" t="s">
        <v>450</v>
      </c>
      <c r="C7" s="687">
        <f>'L2 - End Use Breakdown'!B9</f>
        <v>3.6</v>
      </c>
      <c r="D7" s="657">
        <f>'L2 - End Use Breakdown'!B34</f>
        <v>38.4</v>
      </c>
      <c r="E7" s="657">
        <f>'L2 - End Use Breakdown'!B59</f>
        <v>2.7772999999999999</v>
      </c>
      <c r="F7" s="658" t="str">
        <f>'L2 - End Use Breakdown'!B84</f>
        <v/>
      </c>
      <c r="G7" s="688">
        <v>1</v>
      </c>
      <c r="H7" s="659"/>
      <c r="I7" s="659"/>
      <c r="J7" s="659"/>
      <c r="K7" s="659"/>
      <c r="L7" s="659"/>
      <c r="M7" s="583"/>
      <c r="N7" s="597"/>
      <c r="O7" s="329"/>
      <c r="P7" s="329"/>
      <c r="Q7" s="329"/>
      <c r="R7" s="329"/>
      <c r="S7" s="598"/>
      <c r="T7" s="596"/>
      <c r="U7" s="596"/>
      <c r="V7" s="596"/>
      <c r="W7" s="596"/>
    </row>
    <row r="8" spans="1:23" ht="39" customHeight="1">
      <c r="A8" s="661" t="s">
        <v>57</v>
      </c>
      <c r="B8" s="677" t="s">
        <v>633</v>
      </c>
      <c r="C8" s="689" t="str">
        <f>'L2 - End Use Breakdown'!B6&amp;" ("&amp;'L2 - End Use Breakdown'!B8&amp;")"</f>
        <v>Electricity (kWh)</v>
      </c>
      <c r="D8" s="662" t="str">
        <f>'L2 - End Use Breakdown'!B31&amp;" ("&amp;'L2 - End Use Breakdown'!B33&amp;")"</f>
        <v>Natural Gas (cubic meters (NG))</v>
      </c>
      <c r="E8" s="662" t="str">
        <f>'L2 - End Use Breakdown'!B56&amp;" ("&amp;'L2 - End Use Breakdown'!B58&amp;")"</f>
        <v>Purchased Steam (kgs District Steam)</v>
      </c>
      <c r="F8" s="662" t="str">
        <f>'L2 - End Use Breakdown'!B81&amp;" "&amp;'L2 - End Use Breakdown'!B83</f>
        <v>Coal short ton (coal)</v>
      </c>
      <c r="G8" s="690" t="str">
        <f>IF(Units="IP","Total Energy kBtu","Total Energy MJ")</f>
        <v>Total Energy MJ</v>
      </c>
      <c r="H8" s="682" t="str">
        <f>"% "&amp;'L2 - End Use Breakdown'!B6&amp;" Savings"</f>
        <v>% Electricity Savings</v>
      </c>
      <c r="I8" s="662" t="str">
        <f>"% "&amp;'L2 - End Use Breakdown'!B31&amp;" Savings"</f>
        <v>% Natural Gas Savings</v>
      </c>
      <c r="J8" s="662" t="str">
        <f>"% "&amp;'L2 - End Use Breakdown'!B56&amp;" Savings"</f>
        <v>% Purchased Steam Savings</v>
      </c>
      <c r="K8" s="662" t="str">
        <f>"% "&amp;'L2 - End Use Breakdown'!B81&amp;" Savings"</f>
        <v>% Coal Savings</v>
      </c>
      <c r="L8" s="663" t="s">
        <v>449</v>
      </c>
      <c r="M8" s="584"/>
      <c r="N8" s="594"/>
      <c r="O8" s="329"/>
      <c r="P8" s="329"/>
      <c r="Q8" s="329"/>
      <c r="R8" s="329"/>
      <c r="S8" s="599"/>
      <c r="T8" s="592"/>
      <c r="U8" s="592"/>
      <c r="V8" s="592"/>
      <c r="W8" s="592"/>
    </row>
    <row r="9" spans="1:23">
      <c r="A9" s="664" t="str">
        <f>'L2 - EEM Summary'!A6</f>
        <v>Low-Cost and No-Cost Recommendations</v>
      </c>
      <c r="B9" s="678"/>
      <c r="C9" s="691"/>
      <c r="D9" s="473"/>
      <c r="E9" s="473"/>
      <c r="F9" s="473"/>
      <c r="G9" s="692"/>
      <c r="H9" s="474"/>
      <c r="I9" s="474"/>
      <c r="J9" s="474"/>
      <c r="K9" s="474"/>
      <c r="L9" s="665"/>
      <c r="M9"/>
      <c r="N9"/>
      <c r="O9" s="329"/>
      <c r="P9" s="329"/>
      <c r="Q9" s="329"/>
      <c r="R9" s="329"/>
      <c r="S9" s="593"/>
      <c r="T9" s="592"/>
      <c r="U9" s="592"/>
      <c r="V9" s="592"/>
      <c r="W9" s="592"/>
    </row>
    <row r="10" spans="1:23">
      <c r="A10" s="847" t="str">
        <f>IF(ISBLANK('L2 - EEM Summary'!A7),"",'L2 - EEM Summary'!A7)</f>
        <v/>
      </c>
      <c r="B10" s="679"/>
      <c r="C10" s="693"/>
      <c r="D10" s="581"/>
      <c r="E10" s="581"/>
      <c r="F10" s="581"/>
      <c r="G10" s="694">
        <f>SUMPRODUCT(C10:F10,$C$7:$F$7)</f>
        <v>0</v>
      </c>
      <c r="H10" s="683">
        <f t="shared" ref="H10:H25" si="0">IF(OR(C10=0,C10=""),0,C10/INDEX(O$62:O$74,MATCH($B10,$N$62:$N$74,0)))</f>
        <v>0</v>
      </c>
      <c r="I10" s="514">
        <f t="shared" ref="I10:I25" si="1">IF(OR(D10=0,D10=""),0,D10/INDEX(P$62:P$74,MATCH($B10,$N$62:$N$74,0)))</f>
        <v>0</v>
      </c>
      <c r="J10" s="514">
        <f t="shared" ref="J10:J25" si="2">IF(OR(E10=0,E10=""),0,E10/INDEX(Q$62:Q$74,MATCH($B10,$N$62:$N$74,0)))</f>
        <v>0</v>
      </c>
      <c r="K10" s="514">
        <f t="shared" ref="K10:K25" si="3">IF(OR(F10=0,F10=""),0,F10/INDEX(R$62:R$74,MATCH($B10,$N$62:$N$74,0)))</f>
        <v>0</v>
      </c>
      <c r="L10" s="666">
        <f t="shared" ref="L10:L25" si="4">IF(OR(G10=0,G10=""),0,G10/INDEX(S$62:S$74,MATCH($B10,$N$62:$N$74,0)))</f>
        <v>0</v>
      </c>
      <c r="M10"/>
      <c r="N10"/>
      <c r="O10" s="329"/>
      <c r="P10" s="329"/>
      <c r="Q10" s="329"/>
      <c r="R10" s="329"/>
      <c r="S10" s="593"/>
      <c r="T10" s="592"/>
      <c r="U10" s="592"/>
      <c r="V10" s="592"/>
      <c r="W10" s="592"/>
    </row>
    <row r="11" spans="1:23" hidden="1" outlineLevel="1">
      <c r="A11" s="848"/>
      <c r="B11" s="679"/>
      <c r="C11" s="693"/>
      <c r="D11" s="581"/>
      <c r="E11" s="581"/>
      <c r="F11" s="581"/>
      <c r="G11" s="694">
        <f t="shared" ref="G11:G42" si="5">SUMPRODUCT(C11:F11,$C$7:$F$7)</f>
        <v>0</v>
      </c>
      <c r="H11" s="683">
        <f t="shared" si="0"/>
        <v>0</v>
      </c>
      <c r="I11" s="514">
        <f t="shared" si="1"/>
        <v>0</v>
      </c>
      <c r="J11" s="514">
        <f t="shared" si="2"/>
        <v>0</v>
      </c>
      <c r="K11" s="514">
        <f t="shared" si="3"/>
        <v>0</v>
      </c>
      <c r="L11" s="666">
        <f t="shared" si="4"/>
        <v>0</v>
      </c>
      <c r="M11"/>
      <c r="N11"/>
      <c r="O11" s="329"/>
      <c r="P11" s="329"/>
      <c r="Q11" s="329"/>
      <c r="R11" s="329"/>
      <c r="S11" s="593"/>
      <c r="T11" s="592"/>
      <c r="U11" s="592"/>
      <c r="V11" s="592"/>
      <c r="W11" s="592"/>
    </row>
    <row r="12" spans="1:23" collapsed="1">
      <c r="A12" s="847" t="str">
        <f>IF(ISBLANK('L2 - EEM Summary'!A8),"",'L2 - EEM Summary'!A8)</f>
        <v/>
      </c>
      <c r="B12" s="679"/>
      <c r="C12" s="693"/>
      <c r="D12" s="581"/>
      <c r="E12" s="581"/>
      <c r="F12" s="581"/>
      <c r="G12" s="694">
        <f t="shared" si="5"/>
        <v>0</v>
      </c>
      <c r="H12" s="683">
        <f t="shared" si="0"/>
        <v>0</v>
      </c>
      <c r="I12" s="514">
        <f t="shared" si="1"/>
        <v>0</v>
      </c>
      <c r="J12" s="514">
        <f t="shared" si="2"/>
        <v>0</v>
      </c>
      <c r="K12" s="514">
        <f t="shared" si="3"/>
        <v>0</v>
      </c>
      <c r="L12" s="666">
        <f t="shared" si="4"/>
        <v>0</v>
      </c>
      <c r="M12"/>
      <c r="N12"/>
      <c r="O12" s="329"/>
      <c r="P12" s="329"/>
      <c r="Q12" s="329"/>
      <c r="R12" s="329"/>
      <c r="S12" s="593"/>
      <c r="T12" s="592"/>
      <c r="U12" s="592"/>
      <c r="V12" s="592"/>
      <c r="W12" s="592"/>
    </row>
    <row r="13" spans="1:23" hidden="1" outlineLevel="1">
      <c r="A13" s="848"/>
      <c r="B13" s="679"/>
      <c r="C13" s="693"/>
      <c r="D13" s="581"/>
      <c r="E13" s="581"/>
      <c r="F13" s="581"/>
      <c r="G13" s="694">
        <f t="shared" si="5"/>
        <v>0</v>
      </c>
      <c r="H13" s="683">
        <f t="shared" si="0"/>
        <v>0</v>
      </c>
      <c r="I13" s="514">
        <f t="shared" si="1"/>
        <v>0</v>
      </c>
      <c r="J13" s="514">
        <f t="shared" si="2"/>
        <v>0</v>
      </c>
      <c r="K13" s="514">
        <f t="shared" si="3"/>
        <v>0</v>
      </c>
      <c r="L13" s="666">
        <f t="shared" si="4"/>
        <v>0</v>
      </c>
      <c r="M13"/>
      <c r="N13"/>
      <c r="O13" s="329"/>
      <c r="P13" s="329"/>
      <c r="Q13" s="329"/>
      <c r="R13" s="329"/>
      <c r="S13" s="593"/>
      <c r="T13" s="592"/>
      <c r="U13" s="592"/>
      <c r="V13" s="592"/>
      <c r="W13" s="592"/>
    </row>
    <row r="14" spans="1:23" collapsed="1">
      <c r="A14" s="847" t="str">
        <f>IF(ISBLANK('L2 - EEM Summary'!A9),"",'L2 - EEM Summary'!A9)</f>
        <v/>
      </c>
      <c r="B14" s="679"/>
      <c r="C14" s="693"/>
      <c r="D14" s="581"/>
      <c r="E14" s="581"/>
      <c r="F14" s="581"/>
      <c r="G14" s="694">
        <f t="shared" si="5"/>
        <v>0</v>
      </c>
      <c r="H14" s="683">
        <f t="shared" si="0"/>
        <v>0</v>
      </c>
      <c r="I14" s="514">
        <f t="shared" si="1"/>
        <v>0</v>
      </c>
      <c r="J14" s="514">
        <f t="shared" si="2"/>
        <v>0</v>
      </c>
      <c r="K14" s="514">
        <f t="shared" si="3"/>
        <v>0</v>
      </c>
      <c r="L14" s="666">
        <f t="shared" si="4"/>
        <v>0</v>
      </c>
      <c r="M14"/>
      <c r="N14"/>
      <c r="O14" s="329"/>
      <c r="P14" s="329"/>
      <c r="Q14" s="329"/>
      <c r="R14" s="329"/>
      <c r="S14" s="593"/>
      <c r="T14" s="592"/>
      <c r="U14" s="592"/>
      <c r="V14" s="592"/>
      <c r="W14" s="592"/>
    </row>
    <row r="15" spans="1:23" hidden="1" outlineLevel="1">
      <c r="A15" s="848"/>
      <c r="B15" s="679"/>
      <c r="C15" s="693"/>
      <c r="D15" s="581"/>
      <c r="E15" s="581"/>
      <c r="F15" s="581"/>
      <c r="G15" s="694">
        <f t="shared" si="5"/>
        <v>0</v>
      </c>
      <c r="H15" s="683">
        <f t="shared" si="0"/>
        <v>0</v>
      </c>
      <c r="I15" s="514">
        <f t="shared" si="1"/>
        <v>0</v>
      </c>
      <c r="J15" s="514">
        <f t="shared" si="2"/>
        <v>0</v>
      </c>
      <c r="K15" s="514">
        <f t="shared" si="3"/>
        <v>0</v>
      </c>
      <c r="L15" s="666">
        <f t="shared" si="4"/>
        <v>0</v>
      </c>
      <c r="M15"/>
      <c r="N15"/>
      <c r="O15" s="329"/>
      <c r="P15" s="329"/>
      <c r="Q15" s="329"/>
      <c r="R15" s="329"/>
      <c r="S15" s="593"/>
      <c r="T15" s="592"/>
      <c r="U15" s="592"/>
      <c r="V15" s="592"/>
      <c r="W15" s="592"/>
    </row>
    <row r="16" spans="1:23" collapsed="1">
      <c r="A16" s="847" t="str">
        <f>IF(ISBLANK('L2 - EEM Summary'!A10),"",'L2 - EEM Summary'!A10)</f>
        <v/>
      </c>
      <c r="B16" s="679"/>
      <c r="C16" s="693"/>
      <c r="D16" s="581"/>
      <c r="E16" s="581"/>
      <c r="F16" s="581"/>
      <c r="G16" s="694">
        <f t="shared" si="5"/>
        <v>0</v>
      </c>
      <c r="H16" s="683">
        <f t="shared" si="0"/>
        <v>0</v>
      </c>
      <c r="I16" s="514">
        <f t="shared" si="1"/>
        <v>0</v>
      </c>
      <c r="J16" s="514">
        <f t="shared" si="2"/>
        <v>0</v>
      </c>
      <c r="K16" s="514">
        <f t="shared" si="3"/>
        <v>0</v>
      </c>
      <c r="L16" s="666">
        <f t="shared" si="4"/>
        <v>0</v>
      </c>
      <c r="M16"/>
      <c r="N16"/>
      <c r="O16" s="329"/>
      <c r="P16" s="329"/>
      <c r="Q16" s="329"/>
      <c r="R16" s="329"/>
      <c r="S16" s="593"/>
      <c r="T16" s="592"/>
      <c r="U16" s="592"/>
      <c r="V16" s="592"/>
      <c r="W16" s="592"/>
    </row>
    <row r="17" spans="1:23" hidden="1" outlineLevel="1">
      <c r="A17" s="848"/>
      <c r="B17" s="679"/>
      <c r="C17" s="693"/>
      <c r="D17" s="581"/>
      <c r="E17" s="581"/>
      <c r="F17" s="581"/>
      <c r="G17" s="694">
        <f t="shared" si="5"/>
        <v>0</v>
      </c>
      <c r="H17" s="683">
        <f t="shared" si="0"/>
        <v>0</v>
      </c>
      <c r="I17" s="514">
        <f t="shared" si="1"/>
        <v>0</v>
      </c>
      <c r="J17" s="514">
        <f t="shared" si="2"/>
        <v>0</v>
      </c>
      <c r="K17" s="514">
        <f t="shared" si="3"/>
        <v>0</v>
      </c>
      <c r="L17" s="666">
        <f t="shared" si="4"/>
        <v>0</v>
      </c>
      <c r="M17"/>
      <c r="N17"/>
      <c r="O17" s="329"/>
      <c r="P17" s="329"/>
      <c r="Q17" s="329"/>
      <c r="R17" s="329"/>
      <c r="S17" s="593"/>
      <c r="T17" s="592"/>
      <c r="U17" s="592"/>
      <c r="V17" s="592"/>
      <c r="W17" s="592"/>
    </row>
    <row r="18" spans="1:23" collapsed="1">
      <c r="A18" s="847" t="str">
        <f>IF(ISBLANK('L2 - EEM Summary'!A11),"",'L2 - EEM Summary'!A11)</f>
        <v/>
      </c>
      <c r="B18" s="679"/>
      <c r="C18" s="693"/>
      <c r="D18" s="581"/>
      <c r="E18" s="581"/>
      <c r="F18" s="581"/>
      <c r="G18" s="694">
        <f t="shared" si="5"/>
        <v>0</v>
      </c>
      <c r="H18" s="683">
        <f t="shared" si="0"/>
        <v>0</v>
      </c>
      <c r="I18" s="514">
        <f t="shared" si="1"/>
        <v>0</v>
      </c>
      <c r="J18" s="514">
        <f t="shared" si="2"/>
        <v>0</v>
      </c>
      <c r="K18" s="514">
        <f t="shared" si="3"/>
        <v>0</v>
      </c>
      <c r="L18" s="666">
        <f t="shared" si="4"/>
        <v>0</v>
      </c>
      <c r="M18"/>
      <c r="N18"/>
      <c r="O18" s="329"/>
      <c r="P18" s="329"/>
      <c r="Q18" s="329"/>
      <c r="R18" s="329"/>
      <c r="S18" s="593"/>
      <c r="T18" s="592"/>
      <c r="U18" s="592"/>
      <c r="V18" s="592"/>
      <c r="W18" s="592"/>
    </row>
    <row r="19" spans="1:23" hidden="1" outlineLevel="1">
      <c r="A19" s="848"/>
      <c r="B19" s="679"/>
      <c r="C19" s="693"/>
      <c r="D19" s="581"/>
      <c r="E19" s="581"/>
      <c r="F19" s="581"/>
      <c r="G19" s="694">
        <f t="shared" si="5"/>
        <v>0</v>
      </c>
      <c r="H19" s="683">
        <f t="shared" si="0"/>
        <v>0</v>
      </c>
      <c r="I19" s="514">
        <f t="shared" si="1"/>
        <v>0</v>
      </c>
      <c r="J19" s="514">
        <f t="shared" si="2"/>
        <v>0</v>
      </c>
      <c r="K19" s="514">
        <f t="shared" si="3"/>
        <v>0</v>
      </c>
      <c r="L19" s="666">
        <f t="shared" si="4"/>
        <v>0</v>
      </c>
      <c r="M19"/>
      <c r="N19"/>
      <c r="O19" s="329"/>
      <c r="P19" s="329"/>
      <c r="Q19" s="329"/>
      <c r="R19" s="329"/>
      <c r="S19" s="593"/>
      <c r="T19" s="592"/>
      <c r="U19" s="592"/>
      <c r="V19" s="592"/>
      <c r="W19" s="592"/>
    </row>
    <row r="20" spans="1:23" collapsed="1">
      <c r="A20" s="847" t="str">
        <f>IF(ISBLANK('L2 - EEM Summary'!A12),"",'L2 - EEM Summary'!A12)</f>
        <v/>
      </c>
      <c r="B20" s="679"/>
      <c r="C20" s="693"/>
      <c r="D20" s="581"/>
      <c r="E20" s="581"/>
      <c r="F20" s="581"/>
      <c r="G20" s="694">
        <f t="shared" si="5"/>
        <v>0</v>
      </c>
      <c r="H20" s="683">
        <f t="shared" si="0"/>
        <v>0</v>
      </c>
      <c r="I20" s="514">
        <f t="shared" si="1"/>
        <v>0</v>
      </c>
      <c r="J20" s="514">
        <f t="shared" si="2"/>
        <v>0</v>
      </c>
      <c r="K20" s="514">
        <f t="shared" si="3"/>
        <v>0</v>
      </c>
      <c r="L20" s="666">
        <f t="shared" si="4"/>
        <v>0</v>
      </c>
      <c r="M20"/>
      <c r="N20"/>
      <c r="O20" s="329"/>
      <c r="P20" s="329"/>
      <c r="Q20" s="329"/>
      <c r="R20" s="329"/>
      <c r="S20" s="593"/>
      <c r="T20" s="592"/>
      <c r="U20" s="592"/>
      <c r="V20" s="592"/>
      <c r="W20" s="592"/>
    </row>
    <row r="21" spans="1:23" hidden="1" outlineLevel="1">
      <c r="A21" s="848"/>
      <c r="B21" s="679"/>
      <c r="C21" s="693"/>
      <c r="D21" s="581"/>
      <c r="E21" s="581"/>
      <c r="F21" s="581"/>
      <c r="G21" s="694">
        <f t="shared" si="5"/>
        <v>0</v>
      </c>
      <c r="H21" s="683">
        <f t="shared" si="0"/>
        <v>0</v>
      </c>
      <c r="I21" s="514">
        <f t="shared" si="1"/>
        <v>0</v>
      </c>
      <c r="J21" s="514">
        <f t="shared" si="2"/>
        <v>0</v>
      </c>
      <c r="K21" s="514">
        <f t="shared" si="3"/>
        <v>0</v>
      </c>
      <c r="L21" s="666">
        <f t="shared" si="4"/>
        <v>0</v>
      </c>
      <c r="M21"/>
      <c r="N21"/>
      <c r="O21" s="329"/>
      <c r="P21" s="329"/>
      <c r="Q21" s="329"/>
      <c r="R21" s="329"/>
      <c r="S21" s="593"/>
      <c r="T21" s="592"/>
      <c r="U21" s="592"/>
      <c r="V21" s="592"/>
      <c r="W21" s="592"/>
    </row>
    <row r="22" spans="1:23" collapsed="1">
      <c r="A22" s="847" t="str">
        <f>IF(ISBLANK('L2 - EEM Summary'!A13),"",'L2 - EEM Summary'!A13)</f>
        <v/>
      </c>
      <c r="B22" s="679"/>
      <c r="C22" s="693"/>
      <c r="D22" s="581"/>
      <c r="E22" s="581"/>
      <c r="F22" s="581"/>
      <c r="G22" s="694">
        <f t="shared" si="5"/>
        <v>0</v>
      </c>
      <c r="H22" s="683">
        <f t="shared" si="0"/>
        <v>0</v>
      </c>
      <c r="I22" s="514">
        <f t="shared" si="1"/>
        <v>0</v>
      </c>
      <c r="J22" s="514">
        <f t="shared" si="2"/>
        <v>0</v>
      </c>
      <c r="K22" s="514">
        <f t="shared" si="3"/>
        <v>0</v>
      </c>
      <c r="L22" s="666">
        <f t="shared" si="4"/>
        <v>0</v>
      </c>
      <c r="M22"/>
      <c r="N22"/>
      <c r="O22" s="329"/>
      <c r="P22" s="329"/>
      <c r="Q22" s="329"/>
      <c r="R22" s="329"/>
      <c r="S22" s="593"/>
      <c r="T22" s="592"/>
      <c r="U22" s="592"/>
      <c r="V22" s="592"/>
      <c r="W22" s="592"/>
    </row>
    <row r="23" spans="1:23" hidden="1" outlineLevel="1">
      <c r="A23" s="848"/>
      <c r="B23" s="679"/>
      <c r="C23" s="693"/>
      <c r="D23" s="581"/>
      <c r="E23" s="581"/>
      <c r="F23" s="581"/>
      <c r="G23" s="694">
        <f t="shared" si="5"/>
        <v>0</v>
      </c>
      <c r="H23" s="683">
        <f t="shared" si="0"/>
        <v>0</v>
      </c>
      <c r="I23" s="514">
        <f t="shared" si="1"/>
        <v>0</v>
      </c>
      <c r="J23" s="514">
        <f t="shared" si="2"/>
        <v>0</v>
      </c>
      <c r="K23" s="514">
        <f t="shared" si="3"/>
        <v>0</v>
      </c>
      <c r="L23" s="666">
        <f t="shared" si="4"/>
        <v>0</v>
      </c>
      <c r="M23"/>
      <c r="N23"/>
      <c r="O23" s="329"/>
      <c r="P23" s="329"/>
      <c r="Q23" s="329"/>
      <c r="R23" s="329"/>
      <c r="S23" s="593"/>
      <c r="T23" s="592"/>
      <c r="U23" s="592"/>
      <c r="V23" s="592"/>
      <c r="W23" s="592"/>
    </row>
    <row r="24" spans="1:23" collapsed="1">
      <c r="A24" s="847" t="str">
        <f>IF(ISBLANK('L2 - EEM Summary'!A14),"",'L2 - EEM Summary'!A14)</f>
        <v/>
      </c>
      <c r="B24" s="679"/>
      <c r="C24" s="693"/>
      <c r="D24" s="581"/>
      <c r="E24" s="581"/>
      <c r="F24" s="581"/>
      <c r="G24" s="694">
        <f t="shared" si="5"/>
        <v>0</v>
      </c>
      <c r="H24" s="683">
        <f t="shared" si="0"/>
        <v>0</v>
      </c>
      <c r="I24" s="514">
        <f t="shared" si="1"/>
        <v>0</v>
      </c>
      <c r="J24" s="514">
        <f t="shared" si="2"/>
        <v>0</v>
      </c>
      <c r="K24" s="514">
        <f t="shared" si="3"/>
        <v>0</v>
      </c>
      <c r="L24" s="666">
        <f t="shared" si="4"/>
        <v>0</v>
      </c>
      <c r="M24"/>
      <c r="N24"/>
      <c r="O24" s="329"/>
      <c r="P24" s="329"/>
      <c r="Q24" s="329"/>
      <c r="R24" s="329"/>
      <c r="S24" s="593"/>
      <c r="T24" s="592"/>
      <c r="U24" s="592"/>
      <c r="V24" s="592"/>
      <c r="W24" s="592"/>
    </row>
    <row r="25" spans="1:23" hidden="1" outlineLevel="1">
      <c r="A25" s="848"/>
      <c r="B25" s="679"/>
      <c r="C25" s="693"/>
      <c r="D25" s="581"/>
      <c r="E25" s="581"/>
      <c r="F25" s="581"/>
      <c r="G25" s="694">
        <f t="shared" si="5"/>
        <v>0</v>
      </c>
      <c r="H25" s="683">
        <f t="shared" si="0"/>
        <v>0</v>
      </c>
      <c r="I25" s="514">
        <f t="shared" si="1"/>
        <v>0</v>
      </c>
      <c r="J25" s="514">
        <f t="shared" si="2"/>
        <v>0</v>
      </c>
      <c r="K25" s="514">
        <f t="shared" si="3"/>
        <v>0</v>
      </c>
      <c r="L25" s="666">
        <f t="shared" si="4"/>
        <v>0</v>
      </c>
      <c r="M25"/>
      <c r="N25"/>
      <c r="O25" s="329"/>
      <c r="P25" s="329"/>
      <c r="Q25" s="329"/>
      <c r="R25" s="329"/>
      <c r="S25" s="593"/>
      <c r="T25" s="592"/>
      <c r="U25" s="592"/>
      <c r="V25" s="592"/>
      <c r="W25" s="592"/>
    </row>
    <row r="26" spans="1:23" collapsed="1">
      <c r="A26" s="667" t="str">
        <f>'L2 - EEM Summary'!A15</f>
        <v>Potential Capital Recommendations</v>
      </c>
      <c r="B26" s="680"/>
      <c r="C26" s="695"/>
      <c r="D26" s="582"/>
      <c r="E26" s="582"/>
      <c r="F26" s="582"/>
      <c r="G26" s="696"/>
      <c r="H26" s="684"/>
      <c r="I26" s="515"/>
      <c r="J26" s="515"/>
      <c r="K26" s="515"/>
      <c r="L26" s="668"/>
      <c r="M26"/>
      <c r="N26"/>
      <c r="O26" s="329"/>
      <c r="P26" s="329"/>
      <c r="Q26" s="329"/>
      <c r="R26" s="329"/>
      <c r="S26" s="593"/>
      <c r="T26" s="592"/>
      <c r="U26" s="592"/>
      <c r="V26" s="592"/>
      <c r="W26" s="592"/>
    </row>
    <row r="27" spans="1:23">
      <c r="A27" s="847" t="str">
        <f>IF(ISBLANK('L2 - EEM Summary'!A16),"",'L2 - EEM Summary'!A16)</f>
        <v/>
      </c>
      <c r="B27" s="679"/>
      <c r="C27" s="693"/>
      <c r="D27" s="581"/>
      <c r="E27" s="581"/>
      <c r="F27" s="581"/>
      <c r="G27" s="694">
        <f t="shared" si="5"/>
        <v>0</v>
      </c>
      <c r="H27" s="683">
        <f t="shared" ref="H27:H42" si="6">IF(OR(C27=0,C27=""),0,C27/INDEX(O$62:O$74,MATCH($B27,$N$62:$N$74,0)))</f>
        <v>0</v>
      </c>
      <c r="I27" s="514">
        <f t="shared" ref="I27:I42" si="7">IF(OR(D27=0,D27=""),0,D27/INDEX(P$62:P$74,MATCH($B27,$N$62:$N$74,0)))</f>
        <v>0</v>
      </c>
      <c r="J27" s="514">
        <f t="shared" ref="J27:J42" si="8">IF(OR(E27=0,E27=""),0,E27/INDEX(Q$62:Q$74,MATCH($B27,$N$62:$N$74,0)))</f>
        <v>0</v>
      </c>
      <c r="K27" s="514">
        <f t="shared" ref="K27:K42" si="9">IF(OR(F27=0,F27=""),0,F27/INDEX(R$62:R$74,MATCH($B27,$N$62:$N$74,0)))</f>
        <v>0</v>
      </c>
      <c r="L27" s="666">
        <f t="shared" ref="L27:L42" si="10">IF(OR(G27=0,G27=""),0,G27/INDEX(S$62:S$74,MATCH($B27,$N$62:$N$74,0)))</f>
        <v>0</v>
      </c>
      <c r="M27"/>
      <c r="N27"/>
      <c r="O27" s="329"/>
      <c r="P27" s="329"/>
      <c r="Q27" s="329"/>
      <c r="R27" s="329"/>
      <c r="S27" s="593"/>
      <c r="T27" s="592"/>
      <c r="U27" s="592"/>
      <c r="V27" s="592"/>
      <c r="W27" s="592"/>
    </row>
    <row r="28" spans="1:23" hidden="1" outlineLevel="1">
      <c r="A28" s="848"/>
      <c r="B28" s="679"/>
      <c r="C28" s="693"/>
      <c r="D28" s="581"/>
      <c r="E28" s="581"/>
      <c r="F28" s="581"/>
      <c r="G28" s="694">
        <f t="shared" si="5"/>
        <v>0</v>
      </c>
      <c r="H28" s="683">
        <f t="shared" si="6"/>
        <v>0</v>
      </c>
      <c r="I28" s="514">
        <f t="shared" si="7"/>
        <v>0</v>
      </c>
      <c r="J28" s="514">
        <f t="shared" si="8"/>
        <v>0</v>
      </c>
      <c r="K28" s="514">
        <f t="shared" si="9"/>
        <v>0</v>
      </c>
      <c r="L28" s="666">
        <f t="shared" si="10"/>
        <v>0</v>
      </c>
      <c r="M28"/>
      <c r="N28"/>
      <c r="O28" s="329"/>
      <c r="P28" s="329"/>
      <c r="Q28" s="329"/>
      <c r="R28" s="329"/>
      <c r="S28" s="593"/>
      <c r="T28" s="592"/>
      <c r="U28" s="592"/>
      <c r="V28" s="592"/>
      <c r="W28" s="592"/>
    </row>
    <row r="29" spans="1:23" collapsed="1">
      <c r="A29" s="847" t="str">
        <f>IF(ISBLANK('L2 - EEM Summary'!A17),"",'L2 - EEM Summary'!A17)</f>
        <v/>
      </c>
      <c r="B29" s="679"/>
      <c r="C29" s="693"/>
      <c r="D29" s="581"/>
      <c r="E29" s="581"/>
      <c r="F29" s="581"/>
      <c r="G29" s="694">
        <f t="shared" si="5"/>
        <v>0</v>
      </c>
      <c r="H29" s="683">
        <f t="shared" si="6"/>
        <v>0</v>
      </c>
      <c r="I29" s="514">
        <f t="shared" si="7"/>
        <v>0</v>
      </c>
      <c r="J29" s="514">
        <f t="shared" si="8"/>
        <v>0</v>
      </c>
      <c r="K29" s="514">
        <f t="shared" si="9"/>
        <v>0</v>
      </c>
      <c r="L29" s="666">
        <f t="shared" si="10"/>
        <v>0</v>
      </c>
      <c r="M29"/>
      <c r="N29"/>
      <c r="O29" s="329"/>
      <c r="P29" s="329"/>
      <c r="Q29" s="329"/>
      <c r="R29" s="329"/>
      <c r="S29" s="593"/>
      <c r="T29" s="592"/>
      <c r="U29" s="592"/>
      <c r="V29" s="592"/>
      <c r="W29" s="592"/>
    </row>
    <row r="30" spans="1:23" hidden="1" outlineLevel="1">
      <c r="A30" s="848"/>
      <c r="B30" s="679"/>
      <c r="C30" s="693"/>
      <c r="D30" s="581"/>
      <c r="E30" s="581"/>
      <c r="F30" s="581"/>
      <c r="G30" s="694">
        <f t="shared" si="5"/>
        <v>0</v>
      </c>
      <c r="H30" s="683">
        <f t="shared" si="6"/>
        <v>0</v>
      </c>
      <c r="I30" s="514">
        <f t="shared" si="7"/>
        <v>0</v>
      </c>
      <c r="J30" s="514">
        <f t="shared" si="8"/>
        <v>0</v>
      </c>
      <c r="K30" s="514">
        <f t="shared" si="9"/>
        <v>0</v>
      </c>
      <c r="L30" s="666">
        <f t="shared" si="10"/>
        <v>0</v>
      </c>
      <c r="M30"/>
      <c r="N30"/>
      <c r="O30" s="329"/>
      <c r="P30" s="329"/>
      <c r="Q30" s="329"/>
      <c r="R30" s="329"/>
      <c r="S30" s="593"/>
      <c r="T30" s="592"/>
      <c r="U30" s="592"/>
      <c r="V30" s="592"/>
      <c r="W30" s="592"/>
    </row>
    <row r="31" spans="1:23" collapsed="1">
      <c r="A31" s="847" t="str">
        <f>IF(ISBLANK('L2 - EEM Summary'!A18),"",'L2 - EEM Summary'!A18)</f>
        <v/>
      </c>
      <c r="B31" s="679"/>
      <c r="C31" s="693"/>
      <c r="D31" s="581"/>
      <c r="E31" s="581"/>
      <c r="F31" s="581"/>
      <c r="G31" s="694">
        <f t="shared" si="5"/>
        <v>0</v>
      </c>
      <c r="H31" s="683">
        <f t="shared" si="6"/>
        <v>0</v>
      </c>
      <c r="I31" s="514">
        <f t="shared" si="7"/>
        <v>0</v>
      </c>
      <c r="J31" s="514">
        <f t="shared" si="8"/>
        <v>0</v>
      </c>
      <c r="K31" s="514">
        <f t="shared" si="9"/>
        <v>0</v>
      </c>
      <c r="L31" s="666">
        <f t="shared" si="10"/>
        <v>0</v>
      </c>
      <c r="M31"/>
      <c r="N31"/>
      <c r="O31" s="329"/>
      <c r="P31" s="329"/>
      <c r="Q31" s="329"/>
      <c r="R31" s="329"/>
      <c r="S31" s="593"/>
      <c r="T31" s="592"/>
      <c r="U31" s="592"/>
      <c r="V31" s="592"/>
      <c r="W31" s="592"/>
    </row>
    <row r="32" spans="1:23" hidden="1" outlineLevel="1">
      <c r="A32" s="848"/>
      <c r="B32" s="679"/>
      <c r="C32" s="693"/>
      <c r="D32" s="581"/>
      <c r="E32" s="581"/>
      <c r="F32" s="581"/>
      <c r="G32" s="694">
        <f t="shared" si="5"/>
        <v>0</v>
      </c>
      <c r="H32" s="683">
        <f t="shared" si="6"/>
        <v>0</v>
      </c>
      <c r="I32" s="514">
        <f t="shared" si="7"/>
        <v>0</v>
      </c>
      <c r="J32" s="514">
        <f t="shared" si="8"/>
        <v>0</v>
      </c>
      <c r="K32" s="514">
        <f t="shared" si="9"/>
        <v>0</v>
      </c>
      <c r="L32" s="666">
        <f t="shared" si="10"/>
        <v>0</v>
      </c>
      <c r="M32"/>
      <c r="N32"/>
      <c r="O32" s="329"/>
      <c r="P32" s="329"/>
      <c r="Q32" s="329"/>
      <c r="R32" s="329"/>
      <c r="S32" s="593"/>
      <c r="T32" s="592"/>
      <c r="U32" s="592"/>
      <c r="V32" s="592"/>
      <c r="W32" s="592"/>
    </row>
    <row r="33" spans="1:23" ht="15" customHeight="1" collapsed="1">
      <c r="A33" s="847" t="str">
        <f>IF(ISBLANK('L2 - EEM Summary'!A19),"",'L2 - EEM Summary'!A19)</f>
        <v/>
      </c>
      <c r="B33" s="679"/>
      <c r="C33" s="693"/>
      <c r="D33" s="581"/>
      <c r="E33" s="581"/>
      <c r="F33" s="581"/>
      <c r="G33" s="694">
        <f t="shared" si="5"/>
        <v>0</v>
      </c>
      <c r="H33" s="683">
        <f t="shared" si="6"/>
        <v>0</v>
      </c>
      <c r="I33" s="514">
        <f t="shared" si="7"/>
        <v>0</v>
      </c>
      <c r="J33" s="514">
        <f t="shared" si="8"/>
        <v>0</v>
      </c>
      <c r="K33" s="514">
        <f t="shared" si="9"/>
        <v>0</v>
      </c>
      <c r="L33" s="666">
        <f t="shared" si="10"/>
        <v>0</v>
      </c>
      <c r="M33"/>
      <c r="N33"/>
      <c r="O33" s="329"/>
      <c r="P33" s="329"/>
      <c r="Q33" s="329"/>
      <c r="R33" s="329"/>
      <c r="S33" s="593"/>
      <c r="T33" s="592"/>
      <c r="U33" s="592"/>
      <c r="V33" s="592"/>
      <c r="W33" s="592"/>
    </row>
    <row r="34" spans="1:23" hidden="1" outlineLevel="1">
      <c r="A34" s="848"/>
      <c r="B34" s="679"/>
      <c r="C34" s="693"/>
      <c r="D34" s="581"/>
      <c r="E34" s="581"/>
      <c r="F34" s="581"/>
      <c r="G34" s="694">
        <f t="shared" si="5"/>
        <v>0</v>
      </c>
      <c r="H34" s="683">
        <f t="shared" si="6"/>
        <v>0</v>
      </c>
      <c r="I34" s="514">
        <f t="shared" si="7"/>
        <v>0</v>
      </c>
      <c r="J34" s="514">
        <f t="shared" si="8"/>
        <v>0</v>
      </c>
      <c r="K34" s="514">
        <f t="shared" si="9"/>
        <v>0</v>
      </c>
      <c r="L34" s="666">
        <f t="shared" si="10"/>
        <v>0</v>
      </c>
      <c r="M34"/>
      <c r="N34"/>
      <c r="O34" s="329"/>
      <c r="P34" s="329"/>
      <c r="Q34" s="329"/>
      <c r="R34" s="329"/>
      <c r="S34" s="593"/>
      <c r="T34" s="592"/>
      <c r="U34" s="592"/>
      <c r="V34" s="592"/>
      <c r="W34" s="592"/>
    </row>
    <row r="35" spans="1:23" collapsed="1">
      <c r="A35" s="847" t="str">
        <f>IF(ISBLANK('L2 - EEM Summary'!A20),"",'L2 - EEM Summary'!A20)</f>
        <v/>
      </c>
      <c r="B35" s="679"/>
      <c r="C35" s="693"/>
      <c r="D35" s="581"/>
      <c r="E35" s="581"/>
      <c r="F35" s="581"/>
      <c r="G35" s="694">
        <f t="shared" si="5"/>
        <v>0</v>
      </c>
      <c r="H35" s="683">
        <f t="shared" si="6"/>
        <v>0</v>
      </c>
      <c r="I35" s="514">
        <f t="shared" si="7"/>
        <v>0</v>
      </c>
      <c r="J35" s="514">
        <f t="shared" si="8"/>
        <v>0</v>
      </c>
      <c r="K35" s="514">
        <f t="shared" si="9"/>
        <v>0</v>
      </c>
      <c r="L35" s="666">
        <f t="shared" si="10"/>
        <v>0</v>
      </c>
      <c r="M35"/>
      <c r="N35"/>
      <c r="O35" s="329"/>
      <c r="P35" s="329"/>
      <c r="Q35" s="329"/>
      <c r="R35" s="329"/>
      <c r="S35" s="593"/>
      <c r="T35" s="592"/>
      <c r="U35" s="592"/>
      <c r="V35" s="592"/>
      <c r="W35" s="592"/>
    </row>
    <row r="36" spans="1:23" hidden="1" outlineLevel="1">
      <c r="A36" s="848"/>
      <c r="B36" s="679"/>
      <c r="C36" s="693"/>
      <c r="D36" s="581"/>
      <c r="E36" s="581"/>
      <c r="F36" s="581"/>
      <c r="G36" s="694">
        <f t="shared" si="5"/>
        <v>0</v>
      </c>
      <c r="H36" s="683">
        <f t="shared" si="6"/>
        <v>0</v>
      </c>
      <c r="I36" s="514">
        <f t="shared" si="7"/>
        <v>0</v>
      </c>
      <c r="J36" s="514">
        <f t="shared" si="8"/>
        <v>0</v>
      </c>
      <c r="K36" s="514">
        <f t="shared" si="9"/>
        <v>0</v>
      </c>
      <c r="L36" s="666">
        <f t="shared" si="10"/>
        <v>0</v>
      </c>
      <c r="M36"/>
      <c r="N36"/>
      <c r="O36" s="329"/>
      <c r="P36" s="329"/>
      <c r="Q36" s="329"/>
      <c r="R36" s="329"/>
      <c r="S36" s="593"/>
      <c r="T36" s="592"/>
      <c r="U36" s="592"/>
      <c r="V36" s="592"/>
      <c r="W36" s="592"/>
    </row>
    <row r="37" spans="1:23" collapsed="1">
      <c r="A37" s="847" t="str">
        <f>IF(ISBLANK('L2 - EEM Summary'!A21),"",'L2 - EEM Summary'!A21)</f>
        <v/>
      </c>
      <c r="B37" s="679"/>
      <c r="C37" s="693"/>
      <c r="D37" s="581"/>
      <c r="E37" s="581"/>
      <c r="F37" s="581"/>
      <c r="G37" s="694">
        <f t="shared" si="5"/>
        <v>0</v>
      </c>
      <c r="H37" s="683">
        <f t="shared" si="6"/>
        <v>0</v>
      </c>
      <c r="I37" s="514">
        <f t="shared" si="7"/>
        <v>0</v>
      </c>
      <c r="J37" s="514">
        <f t="shared" si="8"/>
        <v>0</v>
      </c>
      <c r="K37" s="514">
        <f t="shared" si="9"/>
        <v>0</v>
      </c>
      <c r="L37" s="666">
        <f t="shared" si="10"/>
        <v>0</v>
      </c>
      <c r="M37"/>
      <c r="N37"/>
      <c r="O37" s="329"/>
      <c r="P37" s="329"/>
      <c r="Q37" s="329"/>
      <c r="R37" s="329"/>
      <c r="S37" s="593"/>
      <c r="T37" s="592"/>
      <c r="U37" s="592"/>
      <c r="V37" s="592"/>
      <c r="W37" s="592"/>
    </row>
    <row r="38" spans="1:23" hidden="1" outlineLevel="1">
      <c r="A38" s="848"/>
      <c r="B38" s="679"/>
      <c r="C38" s="693"/>
      <c r="D38" s="581"/>
      <c r="E38" s="581"/>
      <c r="F38" s="581"/>
      <c r="G38" s="694">
        <f t="shared" si="5"/>
        <v>0</v>
      </c>
      <c r="H38" s="683">
        <f t="shared" si="6"/>
        <v>0</v>
      </c>
      <c r="I38" s="514">
        <f t="shared" si="7"/>
        <v>0</v>
      </c>
      <c r="J38" s="514">
        <f t="shared" si="8"/>
        <v>0</v>
      </c>
      <c r="K38" s="514">
        <f t="shared" si="9"/>
        <v>0</v>
      </c>
      <c r="L38" s="666">
        <f t="shared" si="10"/>
        <v>0</v>
      </c>
      <c r="M38"/>
      <c r="N38"/>
      <c r="O38" s="329"/>
      <c r="P38" s="329"/>
      <c r="Q38" s="329"/>
      <c r="R38" s="329"/>
      <c r="S38" s="593"/>
      <c r="T38" s="592"/>
      <c r="U38" s="592"/>
      <c r="V38" s="592"/>
      <c r="W38" s="592"/>
    </row>
    <row r="39" spans="1:23" collapsed="1">
      <c r="A39" s="847" t="str">
        <f>IF(ISBLANK('L2 - EEM Summary'!A22),"",'L2 - EEM Summary'!A22)</f>
        <v/>
      </c>
      <c r="B39" s="679"/>
      <c r="C39" s="693"/>
      <c r="D39" s="581"/>
      <c r="E39" s="581"/>
      <c r="F39" s="581"/>
      <c r="G39" s="694">
        <f t="shared" si="5"/>
        <v>0</v>
      </c>
      <c r="H39" s="683">
        <f t="shared" si="6"/>
        <v>0</v>
      </c>
      <c r="I39" s="514">
        <f t="shared" si="7"/>
        <v>0</v>
      </c>
      <c r="J39" s="514">
        <f t="shared" si="8"/>
        <v>0</v>
      </c>
      <c r="K39" s="514">
        <f t="shared" si="9"/>
        <v>0</v>
      </c>
      <c r="L39" s="666">
        <f t="shared" si="10"/>
        <v>0</v>
      </c>
      <c r="M39"/>
      <c r="N39"/>
      <c r="O39" s="329"/>
      <c r="P39" s="329"/>
      <c r="Q39" s="329"/>
      <c r="R39" s="329"/>
      <c r="S39" s="593"/>
      <c r="T39" s="592"/>
      <c r="U39" s="592"/>
      <c r="V39" s="592"/>
      <c r="W39" s="592"/>
    </row>
    <row r="40" spans="1:23" hidden="1" outlineLevel="1">
      <c r="A40" s="848"/>
      <c r="B40" s="679"/>
      <c r="C40" s="693"/>
      <c r="D40" s="581"/>
      <c r="E40" s="581"/>
      <c r="F40" s="581"/>
      <c r="G40" s="694">
        <f t="shared" si="5"/>
        <v>0</v>
      </c>
      <c r="H40" s="683">
        <f t="shared" si="6"/>
        <v>0</v>
      </c>
      <c r="I40" s="514">
        <f t="shared" si="7"/>
        <v>0</v>
      </c>
      <c r="J40" s="514">
        <f t="shared" si="8"/>
        <v>0</v>
      </c>
      <c r="K40" s="514">
        <f t="shared" si="9"/>
        <v>0</v>
      </c>
      <c r="L40" s="666">
        <f t="shared" si="10"/>
        <v>0</v>
      </c>
      <c r="M40"/>
      <c r="N40"/>
      <c r="O40" s="329"/>
      <c r="P40" s="329"/>
      <c r="Q40" s="329"/>
      <c r="R40" s="329"/>
      <c r="S40" s="593"/>
      <c r="T40" s="592"/>
      <c r="U40" s="592"/>
      <c r="V40" s="592"/>
      <c r="W40" s="592"/>
    </row>
    <row r="41" spans="1:23" collapsed="1">
      <c r="A41" s="847" t="str">
        <f>IF(ISBLANK('L2 - EEM Summary'!A23),"",'L2 - EEM Summary'!A23)</f>
        <v/>
      </c>
      <c r="B41" s="679"/>
      <c r="C41" s="693"/>
      <c r="D41" s="581"/>
      <c r="E41" s="581"/>
      <c r="F41" s="581"/>
      <c r="G41" s="694">
        <f t="shared" si="5"/>
        <v>0</v>
      </c>
      <c r="H41" s="683">
        <f t="shared" si="6"/>
        <v>0</v>
      </c>
      <c r="I41" s="514">
        <f t="shared" si="7"/>
        <v>0</v>
      </c>
      <c r="J41" s="514">
        <f t="shared" si="8"/>
        <v>0</v>
      </c>
      <c r="K41" s="514">
        <f t="shared" si="9"/>
        <v>0</v>
      </c>
      <c r="L41" s="666">
        <f t="shared" si="10"/>
        <v>0</v>
      </c>
      <c r="M41"/>
      <c r="N41"/>
      <c r="O41" s="329"/>
      <c r="P41" s="329"/>
      <c r="Q41" s="329"/>
      <c r="R41" s="329"/>
      <c r="S41" s="593"/>
      <c r="T41" s="592"/>
      <c r="U41" s="592"/>
      <c r="V41" s="592"/>
      <c r="W41" s="592"/>
    </row>
    <row r="42" spans="1:23" ht="15.75" hidden="1" outlineLevel="1" thickBot="1">
      <c r="A42" s="853"/>
      <c r="B42" s="709"/>
      <c r="C42" s="697"/>
      <c r="D42" s="669"/>
      <c r="E42" s="669"/>
      <c r="F42" s="669"/>
      <c r="G42" s="698">
        <f t="shared" si="5"/>
        <v>0</v>
      </c>
      <c r="H42" s="685">
        <f t="shared" si="6"/>
        <v>0</v>
      </c>
      <c r="I42" s="670">
        <f t="shared" si="7"/>
        <v>0</v>
      </c>
      <c r="J42" s="670">
        <f t="shared" si="8"/>
        <v>0</v>
      </c>
      <c r="K42" s="670">
        <f t="shared" si="9"/>
        <v>0</v>
      </c>
      <c r="L42" s="671">
        <f t="shared" si="10"/>
        <v>0</v>
      </c>
      <c r="M42"/>
      <c r="N42"/>
      <c r="O42" s="329"/>
      <c r="P42" s="329"/>
      <c r="Q42" s="329"/>
      <c r="R42" s="329"/>
      <c r="S42" s="593"/>
      <c r="T42" s="592"/>
      <c r="U42" s="592"/>
      <c r="V42" s="592"/>
      <c r="W42" s="592"/>
    </row>
    <row r="43" spans="1:23" collapsed="1">
      <c r="A43" s="615"/>
      <c r="B43" s="512" t="s">
        <v>631</v>
      </c>
      <c r="C43" s="686">
        <f>SUM(C10:C42)</f>
        <v>0</v>
      </c>
      <c r="D43" s="616">
        <f>SUM(D10:D42)</f>
        <v>0</v>
      </c>
      <c r="E43" s="616">
        <f>SUM(E10:E42)</f>
        <v>0</v>
      </c>
      <c r="F43" s="616">
        <f>SUM(F10:F42)</f>
        <v>0</v>
      </c>
      <c r="G43" s="699">
        <f>SUM(G10:G42)</f>
        <v>0</v>
      </c>
      <c r="H43" s="660">
        <f>IF(AND(C45=0,C43=0),0,C43/C45)</f>
        <v>0</v>
      </c>
      <c r="I43" s="660">
        <f>IF(AND(D45=0,D43=0),0,D43/D45)</f>
        <v>0</v>
      </c>
      <c r="J43" s="660">
        <f t="shared" ref="J43:L43" si="11">IF(AND(E45=0,E43=0),0,E43/E45)</f>
        <v>0</v>
      </c>
      <c r="K43" s="660">
        <f t="shared" si="11"/>
        <v>0</v>
      </c>
      <c r="L43" s="660">
        <f t="shared" si="11"/>
        <v>0</v>
      </c>
      <c r="M43"/>
      <c r="N43"/>
      <c r="O43" s="593"/>
      <c r="P43" s="593"/>
      <c r="Q43" s="593"/>
      <c r="R43" s="593"/>
      <c r="S43" s="593"/>
      <c r="T43" s="592"/>
      <c r="U43" s="592"/>
      <c r="V43" s="592"/>
      <c r="W43" s="592"/>
    </row>
    <row r="44" spans="1:23">
      <c r="A44" s="615"/>
      <c r="B44" s="512" t="s">
        <v>632</v>
      </c>
      <c r="C44" s="686">
        <f>'L2 - EEM Summary'!E24</f>
        <v>0</v>
      </c>
      <c r="D44" s="616">
        <f>'L2 - EEM Summary'!F24</f>
        <v>0</v>
      </c>
      <c r="E44" s="616">
        <f>'L2 - EEM Summary'!G24</f>
        <v>0</v>
      </c>
      <c r="F44" s="616">
        <f>'L2 - EEM Summary'!H24</f>
        <v>0</v>
      </c>
      <c r="G44" s="694">
        <f>SUMPRODUCT(C44:F44,$C$7:$F$7)</f>
        <v>0</v>
      </c>
      <c r="H44" s="619"/>
      <c r="I44" s="619"/>
      <c r="J44" s="619"/>
      <c r="K44" s="619"/>
      <c r="L44" s="619"/>
      <c r="M44"/>
      <c r="N44"/>
      <c r="O44" s="593"/>
      <c r="P44" s="593"/>
      <c r="Q44" s="593"/>
      <c r="R44" s="593"/>
      <c r="S44" s="593"/>
      <c r="T44" s="592"/>
      <c r="U44" s="592"/>
      <c r="V44" s="592"/>
      <c r="W44" s="592"/>
    </row>
    <row r="45" spans="1:23" ht="15.75" thickBot="1">
      <c r="A45" s="512"/>
      <c r="B45" s="512" t="s">
        <v>452</v>
      </c>
      <c r="C45" s="700">
        <f>'L2 - End Use Breakdown'!B24</f>
        <v>0</v>
      </c>
      <c r="D45" s="701">
        <f>'L2 - End Use Breakdown'!B49</f>
        <v>0</v>
      </c>
      <c r="E45" s="701">
        <f>'L2 - End Use Breakdown'!B74</f>
        <v>0</v>
      </c>
      <c r="F45" s="701">
        <f>'L2 - End Use Breakdown'!B99</f>
        <v>0</v>
      </c>
      <c r="G45" s="698">
        <f>SUMPRODUCT(C45:F45,$C$7:$F$7)</f>
        <v>0</v>
      </c>
      <c r="H45" s="516"/>
      <c r="I45" s="516"/>
      <c r="J45" s="516"/>
      <c r="K45" s="516"/>
      <c r="L45" s="516"/>
      <c r="M45" s="516"/>
      <c r="N45" s="593"/>
      <c r="O45" s="593"/>
      <c r="P45" s="593"/>
      <c r="Q45" s="593"/>
      <c r="R45" s="593"/>
      <c r="S45" s="593"/>
      <c r="T45" s="592"/>
      <c r="U45" s="592"/>
      <c r="V45" s="592"/>
      <c r="W45" s="592"/>
    </row>
    <row r="46" spans="1:23">
      <c r="A46" s="512"/>
      <c r="B46" s="512"/>
      <c r="C46" s="590"/>
      <c r="D46" s="590"/>
      <c r="E46" s="590"/>
      <c r="F46" s="590"/>
      <c r="G46" s="591"/>
      <c r="H46" s="516"/>
      <c r="I46" s="516"/>
      <c r="J46" s="516"/>
      <c r="K46" s="516"/>
      <c r="L46" s="516"/>
      <c r="M46" s="516"/>
      <c r="N46" s="593"/>
      <c r="O46" s="593"/>
      <c r="P46" s="593"/>
      <c r="Q46" s="593"/>
      <c r="R46" s="593"/>
      <c r="S46" s="593"/>
      <c r="T46" s="592"/>
      <c r="U46" s="592"/>
      <c r="V46" s="592"/>
      <c r="W46" s="592"/>
    </row>
    <row r="47" spans="1:23">
      <c r="A47" s="242" t="s">
        <v>635</v>
      </c>
      <c r="B47" s="248"/>
      <c r="C47" s="248"/>
      <c r="D47" s="248"/>
      <c r="E47" s="249" t="s">
        <v>372</v>
      </c>
      <c r="F47" s="258" t="s">
        <v>699</v>
      </c>
      <c r="I47" s="249"/>
      <c r="J47" s="249"/>
      <c r="K47" s="249"/>
      <c r="N47" s="593"/>
      <c r="O47" s="593"/>
      <c r="P47" s="593"/>
      <c r="Q47" s="593"/>
      <c r="R47" s="593"/>
      <c r="S47" s="593"/>
      <c r="T47" s="592"/>
      <c r="U47" s="592"/>
      <c r="V47" s="592"/>
      <c r="W47" s="592"/>
    </row>
    <row r="48" spans="1:23">
      <c r="A48" s="242" t="s">
        <v>370</v>
      </c>
      <c r="B48" s="248"/>
      <c r="C48" s="248"/>
      <c r="D48" s="248"/>
      <c r="E48" s="517" t="s">
        <v>453</v>
      </c>
      <c r="F48" s="258" t="s">
        <v>637</v>
      </c>
      <c r="N48" s="593"/>
      <c r="O48" s="593"/>
      <c r="P48" s="593"/>
      <c r="Q48" s="593"/>
      <c r="R48" s="593"/>
      <c r="S48" s="593"/>
      <c r="T48" s="592"/>
      <c r="U48" s="592"/>
      <c r="V48" s="592"/>
      <c r="W48" s="592"/>
    </row>
    <row r="49" spans="1:29">
      <c r="E49" s="195"/>
      <c r="F49" s="258"/>
      <c r="N49" s="593"/>
      <c r="O49" s="593"/>
      <c r="P49" s="593"/>
      <c r="Q49" s="593"/>
      <c r="R49" s="593"/>
      <c r="S49" s="593"/>
      <c r="T49" s="592"/>
      <c r="U49" s="592"/>
      <c r="V49" s="592"/>
      <c r="W49" s="592"/>
    </row>
    <row r="50" spans="1:29" ht="15.75">
      <c r="A50" s="251" t="s">
        <v>221</v>
      </c>
      <c r="E50" s="617" t="s">
        <v>667</v>
      </c>
      <c r="N50" s="593"/>
      <c r="O50" s="593"/>
      <c r="P50" s="593"/>
      <c r="Q50" s="593"/>
      <c r="R50" s="593"/>
      <c r="S50" s="593"/>
      <c r="T50" s="592"/>
      <c r="U50" s="592"/>
      <c r="V50" s="592"/>
      <c r="W50" s="592"/>
    </row>
    <row r="51" spans="1:29">
      <c r="A51" s="242" t="s">
        <v>641</v>
      </c>
      <c r="B51" s="248">
        <f>'All - Annual Summary'!E14</f>
        <v>0</v>
      </c>
      <c r="C51" s="242" t="str">
        <f>IF(Units="IP","kBtu","MJ")</f>
        <v>MJ</v>
      </c>
      <c r="E51" s="242" t="s">
        <v>644</v>
      </c>
      <c r="J51" s="854" t="str">
        <f>IF(OR(X62&gt;S62,X63&gt;S63,X64&gt;S64,X65&gt;S65,X66&gt;S66,X67&gt;S67,X68&gt;S68,X69&gt;S69,X70&gt;S70,X71&gt;S71,X72&gt;S72,X73&gt;S73,X74&gt;S74)=TRUE,"Yes, Error in Method","No")</f>
        <v>No</v>
      </c>
      <c r="K51" s="854"/>
      <c r="L51" s="854"/>
      <c r="N51" s="593"/>
      <c r="O51" s="593"/>
      <c r="P51" s="593"/>
      <c r="Q51" s="593"/>
      <c r="R51" s="593"/>
      <c r="S51" s="593"/>
      <c r="T51" s="592"/>
      <c r="U51" s="592"/>
      <c r="V51" s="592"/>
      <c r="W51" s="592"/>
    </row>
    <row r="52" spans="1:29">
      <c r="A52" s="242" t="s">
        <v>642</v>
      </c>
      <c r="B52" s="518" t="e">
        <f>'All - Annual Summary'!B28</f>
        <v>#DIV/0!</v>
      </c>
      <c r="C52" s="242" t="str">
        <f>IF(Units="IP","kBtu/SF","MJ/sqm")</f>
        <v>MJ/sqm</v>
      </c>
      <c r="E52" s="242" t="s">
        <v>636</v>
      </c>
      <c r="G52" s="618"/>
      <c r="H52" s="618"/>
      <c r="I52" s="618"/>
      <c r="J52" s="852" t="str">
        <f>LEFT(CONCATENATE(IF(AC62&lt;0,N62&amp;", ",""),IF(AC63&lt;0,N63&amp;", ",""),IF(AC64&lt;0,N64&amp;", ",""),IF(AC65&lt;0,N65&amp;", ",""),IF(AC66&lt;0,N66&amp;", ",""),IF(AC67&lt;0,N67&amp;", ",""),IF(AC68&lt;0,N68&amp;", ",""),IF(AC69&lt;0,N69&amp;", ",""),IF(AC70&lt;0,N70&amp;", ",""),IF(AC71&lt;0,N71&amp;", ",""),IF(AC72&lt;0,N72&amp;", ",""),IF(AC73&lt;0,N73&amp;", ",""),IF(AC74&lt;0,N74&amp;", ","")),
LEN(CONCATENATE(IF(AC62&lt;0,N62&amp;", ",""),IF(AC63&lt;0,N63&amp;", ",""),IF(AC64&lt;0,N64&amp;", ",""),IF(AC65&lt;0,N65&amp;", ",""),IF(AC66&lt;0,N66&amp;", ",""),IF(AC67&lt;0,N67&amp;", ",""),IF(AC68&lt;0,N68&amp;", ",""),IF(AC69&lt;0,N69&amp;", ",""),IF(AC70&lt;0,N70&amp;", ",""),IF(AC71&lt;0,N71&amp;", ",""),IF(AC72&lt;0,N72&amp;", ",""),IF(AC73&lt;0,N73&amp;", ",""),IF(AC74&lt;0,N74&amp;", ","")))-
IF(CONCATENATE(IF(AC62&lt;0,N62&amp;", ",""),IF(AC63&lt;0,N63&amp;", ",""),IF(AC64&lt;0,N64&amp;", ",""),IF(AC65&lt;0,N65&amp;", ",""),IF(AC66&lt;0,N66&amp;", ",""),IF(AC67&lt;0,N67&amp;", ",""),IF(AC68&lt;0,N68&amp;", ",""),IF(AC69&lt;0,N69&amp;", ",""),IF(AC70&lt;0,N70&amp;", ",""),IF(AC71&lt;0,N71&amp;", ",""),IF(AC72&lt;0,N72&amp;", ",""),IF(AC73&lt;0,N73&amp;", ",""),IF(AC74&lt;0,N74&amp;", ",""))="",0,2))</f>
        <v/>
      </c>
      <c r="K52" s="852"/>
      <c r="L52" s="852"/>
      <c r="N52" s="593"/>
      <c r="O52" s="593"/>
      <c r="P52" s="593"/>
      <c r="Q52" s="593"/>
      <c r="R52" s="593"/>
      <c r="S52" s="593"/>
      <c r="T52" s="592"/>
      <c r="U52" s="592"/>
      <c r="V52" s="592"/>
      <c r="W52" s="592"/>
    </row>
    <row r="53" spans="1:29">
      <c r="A53" s="242" t="s">
        <v>640</v>
      </c>
      <c r="B53" s="248">
        <f>G43</f>
        <v>0</v>
      </c>
      <c r="C53" s="242" t="str">
        <f>IF(Units="IP","kBtu","MJ")</f>
        <v>MJ</v>
      </c>
      <c r="F53" s="472"/>
      <c r="J53" s="852"/>
      <c r="K53" s="852"/>
      <c r="L53" s="852"/>
      <c r="N53" s="593"/>
      <c r="O53" s="593"/>
      <c r="P53" s="593"/>
      <c r="Q53" s="593"/>
      <c r="R53" s="593"/>
      <c r="S53" s="593"/>
      <c r="T53" s="592"/>
      <c r="U53" s="592"/>
      <c r="V53" s="592"/>
      <c r="W53" s="592"/>
    </row>
    <row r="54" spans="1:29">
      <c r="A54" s="250" t="s">
        <v>639</v>
      </c>
      <c r="B54" s="518" t="e">
        <f>(B51-B53)/'All - Building'!B19</f>
        <v>#DIV/0!</v>
      </c>
      <c r="C54" s="242" t="str">
        <f>IF(Units="IP","kBtu/SF","MJ/sqm")</f>
        <v>MJ/sqm</v>
      </c>
      <c r="E54" s="242" t="s">
        <v>643</v>
      </c>
      <c r="J54" s="854" t="str">
        <f>IF(OR(X62&gt;0.5*S62,X63&gt;0.5*S63,X64&gt;0.5*S64,X65&gt;0.5*S65,X66&gt;0.5*S66,X67&gt;0.5*S67,X68&gt;0.5*S68,X69&gt;0.5*S69,X70&gt;0.5*S70,X71&gt;0.5*S71,X72&gt;0.5*S72,X73&gt;0.5*S73,X74&gt;0.5*S74)=TRUE,"Yes","No")</f>
        <v>No</v>
      </c>
      <c r="K54" s="854"/>
      <c r="L54" s="854"/>
      <c r="N54" s="593"/>
      <c r="O54" s="593"/>
      <c r="P54" s="593"/>
      <c r="Q54" s="593"/>
      <c r="R54" s="593"/>
      <c r="S54" s="593"/>
      <c r="T54" s="592"/>
      <c r="U54" s="592"/>
      <c r="V54" s="592"/>
      <c r="W54" s="592"/>
    </row>
    <row r="55" spans="1:29">
      <c r="A55" s="242" t="s">
        <v>220</v>
      </c>
      <c r="B55" s="194" t="e">
        <f>(B52-B54)/B52</f>
        <v>#DIV/0!</v>
      </c>
      <c r="E55" s="242" t="s">
        <v>638</v>
      </c>
      <c r="J55" s="852" t="str">
        <f>LEFT(CONCATENATE(IF(X62&gt;0.5*S62,N62&amp;", ",""),IF(X63&gt;0.5*S63,N63&amp;", ",""),IF(X64&gt;0.5*S64,N64&amp;", ",""),IF(X65&gt;0.5*S65,N65&amp;", ",""),IF(X66&gt;0.5*S66,N66&amp;", ",""),IF(X67&gt;0.5*S67,N67&amp;", ",""),IF(X68&gt;0.5*S68,N68&amp;", ",""),IF(X69&gt;0.5*S69,N69&amp;", ",""),IF(X70&gt;0.5*S70,N70&amp;", ",""),IF(X71&gt;0.5*S71,N71&amp;", ",""),IF(X72&gt;0.5*S72,N72&amp;", ",""),IF(X73&gt;0.5*S73,N73&amp;", ",""),IF(X74&gt;0.5*S74,N74&amp;", ","")),
LEN(CONCATENATE(IF(X62&gt;0.5*S62,N62&amp;", ",""),IF(X63&gt;0.5*S63,N63&amp;", ",""),IF(X64&gt;0.5*S64,N64&amp;", ",""),IF(X65&gt;0.5*S65,N65&amp;", ",""),IF(X66&gt;0.5*S66,N66&amp;", ",""),IF(X67&gt;0.5*S67,N67&amp;", ",""),IF(X68&gt;0.5*S68,N68&amp;", ",""),IF(X69&gt;0.5*S69,N69&amp;", ",""),IF(X70&gt;0.5*S70,N70&amp;", ",""),IF(X71&gt;0.5*S71,N71&amp;", ",""),IF(X72&gt;0.5*S72,N72&amp;", ",""),IF(X73&gt;0.5*S73,N73&amp;", ",""),IF(X74&gt;0.5*S74,N74&amp;", ","")))-
IF(CONCATENATE(IF(X62&gt;0.5*S62,N62&amp;", ",""),IF(X63&gt;0.5*S63,N63&amp;", ",""),IF(X64&gt;0.5*S64,N64&amp;", ",""),IF(X65&gt;0.5*S65,N65&amp;", ",""),IF(X66&gt;0.5*S66,N66&amp;", ",""),IF(X67&gt;0.5*S67,N67&amp;", ",""),IF(X68&gt;0.5*S68,N68&amp;", ",""),IF(X69&gt;0.5*S69,N69&amp;", ",""),IF(X70&gt;0.5*S70,N70&amp;", ",""),IF(X71&gt;0.5*S71,N71&amp;", ",""),IF(X72&gt;0.5*S72,N72&amp;", ",""),IF(X73&gt;0.5*S73,N73&amp;", ",""),IF(X74&gt;0.5*S74,N74&amp;", ",""))="",0,2))</f>
        <v/>
      </c>
      <c r="K55" s="852"/>
      <c r="L55" s="852"/>
      <c r="N55" s="593"/>
      <c r="O55" s="593"/>
      <c r="P55" s="593"/>
      <c r="Q55" s="593"/>
      <c r="R55" s="593"/>
      <c r="S55" s="593"/>
      <c r="T55" s="592"/>
      <c r="U55" s="592"/>
      <c r="V55" s="592"/>
      <c r="W55" s="592"/>
    </row>
    <row r="56" spans="1:29">
      <c r="J56" s="852"/>
      <c r="K56" s="852"/>
      <c r="L56" s="852"/>
      <c r="N56" s="593"/>
      <c r="O56" s="593"/>
      <c r="P56" s="593"/>
      <c r="Q56" s="593"/>
      <c r="R56" s="593"/>
      <c r="S56" s="593"/>
      <c r="T56" s="592"/>
      <c r="U56" s="592"/>
      <c r="V56" s="592"/>
      <c r="W56" s="592"/>
    </row>
    <row r="57" spans="1:29">
      <c r="O57" s="849" t="s">
        <v>599</v>
      </c>
      <c r="P57" s="850"/>
      <c r="Q57" s="850"/>
      <c r="R57" s="850"/>
      <c r="S57" s="851"/>
      <c r="T57" s="849" t="s">
        <v>598</v>
      </c>
      <c r="U57" s="850"/>
      <c r="V57" s="850"/>
      <c r="W57" s="850"/>
      <c r="X57" s="851"/>
      <c r="Y57" s="849" t="s">
        <v>634</v>
      </c>
      <c r="Z57" s="850"/>
      <c r="AA57" s="850"/>
      <c r="AB57" s="850"/>
      <c r="AC57" s="851"/>
    </row>
    <row r="58" spans="1:29">
      <c r="N58" s="472"/>
      <c r="O58" s="511" t="str">
        <f t="shared" ref="O58:R61" si="12">C5</f>
        <v>Utility 1</v>
      </c>
      <c r="P58" s="511" t="str">
        <f t="shared" si="12"/>
        <v>Utility 2</v>
      </c>
      <c r="Q58" s="511" t="str">
        <f t="shared" si="12"/>
        <v>Utility 3</v>
      </c>
      <c r="R58" s="511" t="str">
        <f t="shared" si="12"/>
        <v>Utility 4</v>
      </c>
      <c r="S58" s="587" t="s">
        <v>222</v>
      </c>
      <c r="T58" s="511" t="str">
        <f>O58</f>
        <v>Utility 1</v>
      </c>
      <c r="U58" s="511" t="str">
        <f t="shared" ref="U58:W61" si="13">P58</f>
        <v>Utility 2</v>
      </c>
      <c r="V58" s="511" t="str">
        <f t="shared" si="13"/>
        <v>Utility 3</v>
      </c>
      <c r="W58" s="511" t="str">
        <f t="shared" si="13"/>
        <v>Utility 4</v>
      </c>
      <c r="X58" s="587" t="str">
        <f t="shared" ref="X58:Y60" si="14">S58</f>
        <v>Total</v>
      </c>
      <c r="Y58" s="511" t="str">
        <f t="shared" si="14"/>
        <v>Utility 1</v>
      </c>
      <c r="Z58" s="511" t="str">
        <f t="shared" ref="Z58:Z61" si="15">U58</f>
        <v>Utility 2</v>
      </c>
      <c r="AA58" s="511" t="str">
        <f t="shared" ref="AA58:AA61" si="16">V58</f>
        <v>Utility 3</v>
      </c>
      <c r="AB58" s="511" t="str">
        <f t="shared" ref="AB58:AB61" si="17">W58</f>
        <v>Utility 4</v>
      </c>
      <c r="AC58" s="587" t="str">
        <f>X58</f>
        <v>Total</v>
      </c>
    </row>
    <row r="59" spans="1:29" ht="30.75" customHeight="1">
      <c r="N59" s="512" t="s">
        <v>44</v>
      </c>
      <c r="O59" s="609" t="str">
        <f t="shared" si="12"/>
        <v>kWh</v>
      </c>
      <c r="P59" s="609" t="str">
        <f t="shared" si="12"/>
        <v>cubic meters (NG)</v>
      </c>
      <c r="Q59" s="609" t="str">
        <f t="shared" si="12"/>
        <v>kgs District Steam</v>
      </c>
      <c r="R59" s="609" t="str">
        <f t="shared" si="12"/>
        <v>short ton (coal)</v>
      </c>
      <c r="S59" s="242" t="str">
        <f>IF(Units="IP","kBtu","MJ")</f>
        <v>MJ</v>
      </c>
      <c r="T59" s="609" t="str">
        <f>O59</f>
        <v>kWh</v>
      </c>
      <c r="U59" s="609" t="str">
        <f t="shared" si="13"/>
        <v>cubic meters (NG)</v>
      </c>
      <c r="V59" s="609" t="str">
        <f t="shared" si="13"/>
        <v>kgs District Steam</v>
      </c>
      <c r="W59" s="609" t="str">
        <f t="shared" si="13"/>
        <v>short ton (coal)</v>
      </c>
      <c r="X59" s="610" t="str">
        <f t="shared" si="14"/>
        <v>MJ</v>
      </c>
      <c r="Y59" s="609" t="str">
        <f t="shared" si="14"/>
        <v>kWh</v>
      </c>
      <c r="Z59" s="609" t="str">
        <f t="shared" si="15"/>
        <v>cubic meters (NG)</v>
      </c>
      <c r="AA59" s="609" t="str">
        <f t="shared" si="16"/>
        <v>kgs District Steam</v>
      </c>
      <c r="AB59" s="609" t="str">
        <f t="shared" si="17"/>
        <v>short ton (coal)</v>
      </c>
      <c r="AC59" s="610" t="str">
        <f>X59</f>
        <v>MJ</v>
      </c>
    </row>
    <row r="60" spans="1:29">
      <c r="N60" s="512" t="str">
        <f>IF(Units="IP","Conversion kBtu/unit","Conversion MJ/unit")</f>
        <v>Conversion MJ/unit</v>
      </c>
      <c r="O60" s="603">
        <f t="shared" si="12"/>
        <v>3.6</v>
      </c>
      <c r="P60" s="601">
        <f t="shared" si="12"/>
        <v>38.4</v>
      </c>
      <c r="Q60" s="601">
        <f t="shared" si="12"/>
        <v>2.7772999999999999</v>
      </c>
      <c r="R60" s="601" t="str">
        <f t="shared" si="12"/>
        <v/>
      </c>
      <c r="S60" s="601">
        <f>G7</f>
        <v>1</v>
      </c>
      <c r="T60" s="603">
        <f>O60</f>
        <v>3.6</v>
      </c>
      <c r="U60" s="603">
        <f t="shared" si="13"/>
        <v>38.4</v>
      </c>
      <c r="V60" s="603">
        <f t="shared" si="13"/>
        <v>2.7772999999999999</v>
      </c>
      <c r="W60" s="603" t="str">
        <f t="shared" si="13"/>
        <v/>
      </c>
      <c r="X60" s="601">
        <f t="shared" si="14"/>
        <v>1</v>
      </c>
      <c r="Y60" s="603">
        <f t="shared" si="14"/>
        <v>3.6</v>
      </c>
      <c r="Z60" s="603">
        <f t="shared" si="15"/>
        <v>38.4</v>
      </c>
      <c r="AA60" s="603">
        <f t="shared" si="16"/>
        <v>2.7772999999999999</v>
      </c>
      <c r="AB60" s="603" t="str">
        <f t="shared" si="17"/>
        <v/>
      </c>
      <c r="AC60" s="601">
        <f>X60</f>
        <v>1</v>
      </c>
    </row>
    <row r="61" spans="1:29" ht="27.75" customHeight="1">
      <c r="N61" s="602" t="s">
        <v>597</v>
      </c>
      <c r="O61" s="585" t="str">
        <f t="shared" si="12"/>
        <v>Electricity (kWh)</v>
      </c>
      <c r="P61" s="585" t="str">
        <f t="shared" si="12"/>
        <v>Natural Gas (cubic meters (NG))</v>
      </c>
      <c r="Q61" s="585" t="str">
        <f t="shared" si="12"/>
        <v>Purchased Steam (kgs District Steam)</v>
      </c>
      <c r="R61" s="585" t="str">
        <f t="shared" si="12"/>
        <v>Coal short ton (coal)</v>
      </c>
      <c r="S61" s="587" t="s">
        <v>222</v>
      </c>
      <c r="T61" s="585" t="str">
        <f>O61</f>
        <v>Electricity (kWh)</v>
      </c>
      <c r="U61" s="585" t="str">
        <f t="shared" si="13"/>
        <v>Natural Gas (cubic meters (NG))</v>
      </c>
      <c r="V61" s="585" t="str">
        <f t="shared" si="13"/>
        <v>Purchased Steam (kgs District Steam)</v>
      </c>
      <c r="W61" s="585" t="str">
        <f t="shared" si="13"/>
        <v>Coal short ton (coal)</v>
      </c>
      <c r="X61" s="585" t="str">
        <f t="shared" ref="X61" si="18">S61</f>
        <v>Total</v>
      </c>
      <c r="Y61" s="585" t="str">
        <f>T61</f>
        <v>Electricity (kWh)</v>
      </c>
      <c r="Z61" s="585" t="str">
        <f t="shared" si="15"/>
        <v>Natural Gas (cubic meters (NG))</v>
      </c>
      <c r="AA61" s="585" t="str">
        <f t="shared" si="16"/>
        <v>Purchased Steam (kgs District Steam)</v>
      </c>
      <c r="AB61" s="585" t="str">
        <f t="shared" si="17"/>
        <v>Coal short ton (coal)</v>
      </c>
      <c r="AC61" s="585" t="str">
        <f t="shared" ref="AC61" si="19">X61</f>
        <v>Total</v>
      </c>
    </row>
    <row r="62" spans="1:29">
      <c r="N62" s="586" t="str">
        <f>'Drop Down Lists'!AK2</f>
        <v xml:space="preserve">Space Heating </v>
      </c>
      <c r="O62" s="589">
        <f>IFERROR(INDEX('L2 - End Use Breakdown'!$B$11:$B$22,MATCH('L2 - QA-QC'!N62,'L2 - End Use Breakdown'!$A$11:$A$22,0)),0)</f>
        <v>0</v>
      </c>
      <c r="P62" s="589">
        <f>IFERROR(INDEX('L2 - End Use Breakdown'!$B$36:$B$47,MATCH('L2 - QA-QC'!N62,'L2 - End Use Breakdown'!$A$36:$A$47,0)),0)</f>
        <v>0</v>
      </c>
      <c r="Q62" s="589">
        <f>IFERROR(INDEX('L2 - End Use Breakdown'!$B$61:$B$72,MATCH('L2 - QA-QC'!N62,'L2 - End Use Breakdown'!$A$61:$A$72,0)),0)</f>
        <v>0</v>
      </c>
      <c r="R62" s="589">
        <f>IFERROR(INDEX('L2 - End Use Breakdown'!$B$86:$B$97,MATCH('L2 - QA-QC'!N62,'L2 - End Use Breakdown'!$A$86:$A$97,0)),0)</f>
        <v>0</v>
      </c>
      <c r="S62" s="588">
        <f>SUMPRODUCT(O62:R62,$O$60:$R$60)</f>
        <v>0</v>
      </c>
      <c r="T62" s="587">
        <f t="shared" ref="T62:T74" si="20">SUMIF($B$10:$B$42,$N62,C$10:C$42)</f>
        <v>0</v>
      </c>
      <c r="U62" s="587">
        <f t="shared" ref="U62:U74" si="21">SUMIF($B$10:$B$42,$N62,D$10:D$42)</f>
        <v>0</v>
      </c>
      <c r="V62" s="587">
        <f t="shared" ref="V62:V74" si="22">SUMIF($B$10:$B$42,$N62,E$10:E$42)</f>
        <v>0</v>
      </c>
      <c r="W62" s="587">
        <f t="shared" ref="W62:W74" si="23">SUMIF($B$10:$B$42,$N62,F$10:F$42)</f>
        <v>0</v>
      </c>
      <c r="X62" s="588">
        <f>SUMPRODUCT(T62:W62,$T$60:$W$60)</f>
        <v>0</v>
      </c>
      <c r="Y62" s="588">
        <f>O62-T62</f>
        <v>0</v>
      </c>
      <c r="Z62" s="588">
        <f t="shared" ref="Z62:AB74" si="24">P62-U62</f>
        <v>0</v>
      </c>
      <c r="AA62" s="588">
        <f t="shared" si="24"/>
        <v>0</v>
      </c>
      <c r="AB62" s="588">
        <f t="shared" si="24"/>
        <v>0</v>
      </c>
      <c r="AC62" s="588">
        <f>SUMPRODUCT(Y62:AB62,$T$60:$W$60)</f>
        <v>0</v>
      </c>
    </row>
    <row r="63" spans="1:29">
      <c r="N63" s="586" t="str">
        <f>'Drop Down Lists'!AK3</f>
        <v xml:space="preserve">Space Cooling </v>
      </c>
      <c r="O63" s="588">
        <f>IFERROR(INDEX('L2 - End Use Breakdown'!$B$11:$B$22,MATCH('L2 - QA-QC'!N63,'L2 - End Use Breakdown'!$A$11:$A$22,0)),0)</f>
        <v>0</v>
      </c>
      <c r="P63" s="588">
        <f>IFERROR(INDEX('L2 - End Use Breakdown'!$B$36:$B$47,MATCH('L2 - QA-QC'!N63,'L2 - End Use Breakdown'!$A$36:$A$47,0)),0)</f>
        <v>0</v>
      </c>
      <c r="Q63" s="588">
        <f>IFERROR(INDEX('L2 - End Use Breakdown'!$B$61:$B$72,MATCH('L2 - QA-QC'!N63,'L2 - End Use Breakdown'!$A$61:$A$72,0)),0)</f>
        <v>0</v>
      </c>
      <c r="R63" s="588">
        <f>IFERROR(INDEX('L2 - End Use Breakdown'!$B$86:$B$97,MATCH('L2 - QA-QC'!N63,'L2 - End Use Breakdown'!$A$86:$A$97,0)),0)</f>
        <v>0</v>
      </c>
      <c r="S63" s="588">
        <f t="shared" ref="S63:S74" si="25">SUMPRODUCT(O63:R63,$O$60:$R$60)</f>
        <v>0</v>
      </c>
      <c r="T63" s="587">
        <f t="shared" si="20"/>
        <v>0</v>
      </c>
      <c r="U63" s="587">
        <f t="shared" si="21"/>
        <v>0</v>
      </c>
      <c r="V63" s="587">
        <f t="shared" si="22"/>
        <v>0</v>
      </c>
      <c r="W63" s="587">
        <f t="shared" si="23"/>
        <v>0</v>
      </c>
      <c r="X63" s="588">
        <f t="shared" ref="X63:X74" si="26">SUMPRODUCT(T63:W63,$T$60:$W$60)</f>
        <v>0</v>
      </c>
      <c r="Y63" s="588">
        <f t="shared" ref="Y63:Y74" si="27">O63-T63</f>
        <v>0</v>
      </c>
      <c r="Z63" s="588">
        <f t="shared" si="24"/>
        <v>0</v>
      </c>
      <c r="AA63" s="588">
        <f t="shared" si="24"/>
        <v>0</v>
      </c>
      <c r="AB63" s="588">
        <f t="shared" si="24"/>
        <v>0</v>
      </c>
      <c r="AC63" s="588">
        <f t="shared" ref="AC63:AC74" si="28">SUMPRODUCT(Y63:AB63,$T$60:$W$60)</f>
        <v>0</v>
      </c>
    </row>
    <row r="64" spans="1:29">
      <c r="N64" s="586" t="str">
        <f>'Drop Down Lists'!AK4</f>
        <v>Air Distribution (fans)</v>
      </c>
      <c r="O64" s="588">
        <f>IFERROR(INDEX('L2 - End Use Breakdown'!$B$11:$B$22,MATCH('L2 - QA-QC'!N64,'L2 - End Use Breakdown'!$A$11:$A$22,0)),0)</f>
        <v>0</v>
      </c>
      <c r="P64" s="588">
        <f>IFERROR(INDEX('L2 - End Use Breakdown'!$B$36:$B$47,MATCH('L2 - QA-QC'!N64,'L2 - End Use Breakdown'!$A$36:$A$47,0)),0)</f>
        <v>0</v>
      </c>
      <c r="Q64" s="588">
        <f>IFERROR(INDEX('L2 - End Use Breakdown'!$B$61:$B$72,MATCH('L2 - QA-QC'!N64,'L2 - End Use Breakdown'!$A$61:$A$72,0)),0)</f>
        <v>0</v>
      </c>
      <c r="R64" s="588">
        <f>IFERROR(INDEX('L2 - End Use Breakdown'!$B$86:$B$97,MATCH('L2 - QA-QC'!N64,'L2 - End Use Breakdown'!$A$86:$A$97,0)),0)</f>
        <v>0</v>
      </c>
      <c r="S64" s="588">
        <f t="shared" si="25"/>
        <v>0</v>
      </c>
      <c r="T64" s="587">
        <f t="shared" si="20"/>
        <v>0</v>
      </c>
      <c r="U64" s="587">
        <f t="shared" si="21"/>
        <v>0</v>
      </c>
      <c r="V64" s="587">
        <f t="shared" si="22"/>
        <v>0</v>
      </c>
      <c r="W64" s="587">
        <f t="shared" si="23"/>
        <v>0</v>
      </c>
      <c r="X64" s="588">
        <f t="shared" si="26"/>
        <v>0</v>
      </c>
      <c r="Y64" s="588">
        <f t="shared" si="27"/>
        <v>0</v>
      </c>
      <c r="Z64" s="588">
        <f t="shared" si="24"/>
        <v>0</v>
      </c>
      <c r="AA64" s="588">
        <f t="shared" si="24"/>
        <v>0</v>
      </c>
      <c r="AB64" s="588">
        <f t="shared" si="24"/>
        <v>0</v>
      </c>
      <c r="AC64" s="588">
        <f t="shared" si="28"/>
        <v>0</v>
      </c>
    </row>
    <row r="65" spans="14:29">
      <c r="N65" s="586" t="str">
        <f>'Drop Down Lists'!AK5</f>
        <v>Water Distribution (pumps)</v>
      </c>
      <c r="O65" s="588">
        <f>IFERROR(INDEX('L2 - End Use Breakdown'!$B$11:$B$22,MATCH('L2 - QA-QC'!N65,'L2 - End Use Breakdown'!$A$11:$A$22,0)),0)</f>
        <v>0</v>
      </c>
      <c r="P65" s="588">
        <f>IFERROR(INDEX('L2 - End Use Breakdown'!$B$36:$B$47,MATCH('L2 - QA-QC'!N65,'L2 - End Use Breakdown'!$A$36:$A$47,0)),0)</f>
        <v>0</v>
      </c>
      <c r="Q65" s="588">
        <f>IFERROR(INDEX('L2 - End Use Breakdown'!$B$61:$B$72,MATCH('L2 - QA-QC'!N65,'L2 - End Use Breakdown'!$A$61:$A$72,0)),0)</f>
        <v>0</v>
      </c>
      <c r="R65" s="588">
        <f>IFERROR(INDEX('L2 - End Use Breakdown'!$B$86:$B$97,MATCH('L2 - QA-QC'!N65,'L2 - End Use Breakdown'!$A$86:$A$97,0)),0)</f>
        <v>0</v>
      </c>
      <c r="S65" s="588">
        <f t="shared" si="25"/>
        <v>0</v>
      </c>
      <c r="T65" s="587">
        <f t="shared" si="20"/>
        <v>0</v>
      </c>
      <c r="U65" s="587">
        <f t="shared" si="21"/>
        <v>0</v>
      </c>
      <c r="V65" s="587">
        <f t="shared" si="22"/>
        <v>0</v>
      </c>
      <c r="W65" s="587">
        <f t="shared" si="23"/>
        <v>0</v>
      </c>
      <c r="X65" s="588">
        <f t="shared" si="26"/>
        <v>0</v>
      </c>
      <c r="Y65" s="588">
        <f t="shared" si="27"/>
        <v>0</v>
      </c>
      <c r="Z65" s="588">
        <f t="shared" si="24"/>
        <v>0</v>
      </c>
      <c r="AA65" s="588">
        <f t="shared" si="24"/>
        <v>0</v>
      </c>
      <c r="AB65" s="588">
        <f t="shared" si="24"/>
        <v>0</v>
      </c>
      <c r="AC65" s="588">
        <f t="shared" si="28"/>
        <v>0</v>
      </c>
    </row>
    <row r="66" spans="14:29">
      <c r="N66" s="586" t="str">
        <f>'Drop Down Lists'!AK6</f>
        <v>SHW/DHW</v>
      </c>
      <c r="O66" s="588">
        <f>IFERROR(INDEX('L2 - End Use Breakdown'!$B$11:$B$22,MATCH('L2 - QA-QC'!N66,'L2 - End Use Breakdown'!$A$11:$A$22,0)),0)</f>
        <v>0</v>
      </c>
      <c r="P66" s="588">
        <f>IFERROR(INDEX('L2 - End Use Breakdown'!$B$36:$B$47,MATCH('L2 - QA-QC'!N66,'L2 - End Use Breakdown'!$A$36:$A$47,0)),0)</f>
        <v>0</v>
      </c>
      <c r="Q66" s="588">
        <f>IFERROR(INDEX('L2 - End Use Breakdown'!$B$61:$B$72,MATCH('L2 - QA-QC'!N66,'L2 - End Use Breakdown'!$A$61:$A$72,0)),0)</f>
        <v>0</v>
      </c>
      <c r="R66" s="588">
        <f>IFERROR(INDEX('L2 - End Use Breakdown'!$B$86:$B$97,MATCH('L2 - QA-QC'!N66,'L2 - End Use Breakdown'!$A$86:$A$97,0)),0)</f>
        <v>0</v>
      </c>
      <c r="S66" s="588">
        <f t="shared" si="25"/>
        <v>0</v>
      </c>
      <c r="T66" s="587">
        <f t="shared" si="20"/>
        <v>0</v>
      </c>
      <c r="U66" s="587">
        <f t="shared" si="21"/>
        <v>0</v>
      </c>
      <c r="V66" s="587">
        <f t="shared" si="22"/>
        <v>0</v>
      </c>
      <c r="W66" s="587">
        <f t="shared" si="23"/>
        <v>0</v>
      </c>
      <c r="X66" s="588">
        <f t="shared" si="26"/>
        <v>0</v>
      </c>
      <c r="Y66" s="588">
        <f t="shared" si="27"/>
        <v>0</v>
      </c>
      <c r="Z66" s="588">
        <f t="shared" si="24"/>
        <v>0</v>
      </c>
      <c r="AA66" s="588">
        <f t="shared" si="24"/>
        <v>0</v>
      </c>
      <c r="AB66" s="588">
        <f t="shared" si="24"/>
        <v>0</v>
      </c>
      <c r="AC66" s="588">
        <f t="shared" si="28"/>
        <v>0</v>
      </c>
    </row>
    <row r="67" spans="14:29">
      <c r="N67" s="586" t="str">
        <f>'Drop Down Lists'!AK7</f>
        <v>Conveyance</v>
      </c>
      <c r="O67" s="588">
        <f>IFERROR(INDEX('L2 - End Use Breakdown'!$B$11:$B$22,MATCH('L2 - QA-QC'!N67,'L2 - End Use Breakdown'!$A$11:$A$22,0)),0)</f>
        <v>0</v>
      </c>
      <c r="P67" s="588">
        <f>IFERROR(INDEX('L2 - End Use Breakdown'!$B$36:$B$47,MATCH('L2 - QA-QC'!N67,'L2 - End Use Breakdown'!$A$36:$A$47,0)),0)</f>
        <v>0</v>
      </c>
      <c r="Q67" s="588">
        <f>IFERROR(INDEX('L2 - End Use Breakdown'!$B$61:$B$72,MATCH('L2 - QA-QC'!N67,'L2 - End Use Breakdown'!$A$61:$A$72,0)),0)</f>
        <v>0</v>
      </c>
      <c r="R67" s="588">
        <f>IFERROR(INDEX('L2 - End Use Breakdown'!$B$86:$B$97,MATCH('L2 - QA-QC'!N67,'L2 - End Use Breakdown'!$A$86:$A$97,0)),0)</f>
        <v>0</v>
      </c>
      <c r="S67" s="588">
        <f t="shared" si="25"/>
        <v>0</v>
      </c>
      <c r="T67" s="587">
        <f t="shared" si="20"/>
        <v>0</v>
      </c>
      <c r="U67" s="587">
        <f t="shared" si="21"/>
        <v>0</v>
      </c>
      <c r="V67" s="587">
        <f t="shared" si="22"/>
        <v>0</v>
      </c>
      <c r="W67" s="587">
        <f t="shared" si="23"/>
        <v>0</v>
      </c>
      <c r="X67" s="588">
        <f t="shared" si="26"/>
        <v>0</v>
      </c>
      <c r="Y67" s="588">
        <f t="shared" si="27"/>
        <v>0</v>
      </c>
      <c r="Z67" s="588">
        <f t="shared" si="24"/>
        <v>0</v>
      </c>
      <c r="AA67" s="588">
        <f t="shared" si="24"/>
        <v>0</v>
      </c>
      <c r="AB67" s="588">
        <f t="shared" si="24"/>
        <v>0</v>
      </c>
      <c r="AC67" s="588">
        <f t="shared" si="28"/>
        <v>0</v>
      </c>
    </row>
    <row r="68" spans="14:29">
      <c r="N68" s="586" t="str">
        <f>'Drop Down Lists'!AK8</f>
        <v xml:space="preserve">Lighting </v>
      </c>
      <c r="O68" s="588">
        <f>IFERROR(INDEX('L2 - End Use Breakdown'!$B$11:$B$22,MATCH('L2 - QA-QC'!N68,'L2 - End Use Breakdown'!$A$11:$A$22,0)),0)</f>
        <v>0</v>
      </c>
      <c r="P68" s="588">
        <f>IFERROR(INDEX('L2 - End Use Breakdown'!$B$36:$B$47,MATCH('L2 - QA-QC'!N68,'L2 - End Use Breakdown'!$A$36:$A$47,0)),0)</f>
        <v>0</v>
      </c>
      <c r="Q68" s="588">
        <f>IFERROR(INDEX('L2 - End Use Breakdown'!$B$61:$B$72,MATCH('L2 - QA-QC'!N68,'L2 - End Use Breakdown'!$A$61:$A$72,0)),0)</f>
        <v>0</v>
      </c>
      <c r="R68" s="588">
        <f>IFERROR(INDEX('L2 - End Use Breakdown'!$B$86:$B$97,MATCH('L2 - QA-QC'!N68,'L2 - End Use Breakdown'!$A$86:$A$97,0)),0)</f>
        <v>0</v>
      </c>
      <c r="S68" s="588">
        <f t="shared" si="25"/>
        <v>0</v>
      </c>
      <c r="T68" s="587">
        <f t="shared" si="20"/>
        <v>0</v>
      </c>
      <c r="U68" s="587">
        <f t="shared" si="21"/>
        <v>0</v>
      </c>
      <c r="V68" s="587">
        <f t="shared" si="22"/>
        <v>0</v>
      </c>
      <c r="W68" s="587">
        <f t="shared" si="23"/>
        <v>0</v>
      </c>
      <c r="X68" s="588">
        <f t="shared" si="26"/>
        <v>0</v>
      </c>
      <c r="Y68" s="588">
        <f t="shared" si="27"/>
        <v>0</v>
      </c>
      <c r="Z68" s="588">
        <f t="shared" si="24"/>
        <v>0</v>
      </c>
      <c r="AA68" s="588">
        <f t="shared" si="24"/>
        <v>0</v>
      </c>
      <c r="AB68" s="588">
        <f t="shared" si="24"/>
        <v>0</v>
      </c>
      <c r="AC68" s="588">
        <f t="shared" si="28"/>
        <v>0</v>
      </c>
    </row>
    <row r="69" spans="14:29">
      <c r="N69" s="586" t="str">
        <f>'Drop Down Lists'!AK9</f>
        <v>Plug Loads</v>
      </c>
      <c r="O69" s="588">
        <f>IFERROR(INDEX('L2 - End Use Breakdown'!$B$11:$B$22,MATCH('L2 - QA-QC'!N69,'L2 - End Use Breakdown'!$A$11:$A$22,0)),0)</f>
        <v>0</v>
      </c>
      <c r="P69" s="588">
        <f>IFERROR(INDEX('L2 - End Use Breakdown'!$B$36:$B$47,MATCH('L2 - QA-QC'!N69,'L2 - End Use Breakdown'!$A$36:$A$47,0)),0)</f>
        <v>0</v>
      </c>
      <c r="Q69" s="588">
        <f>IFERROR(INDEX('L2 - End Use Breakdown'!$B$61:$B$72,MATCH('L2 - QA-QC'!N69,'L2 - End Use Breakdown'!$A$61:$A$72,0)),0)</f>
        <v>0</v>
      </c>
      <c r="R69" s="588">
        <f>IFERROR(INDEX('L2 - End Use Breakdown'!$B$86:$B$97,MATCH('L2 - QA-QC'!N69,'L2 - End Use Breakdown'!$A$86:$A$97,0)),0)</f>
        <v>0</v>
      </c>
      <c r="S69" s="588">
        <f t="shared" si="25"/>
        <v>0</v>
      </c>
      <c r="T69" s="587">
        <f t="shared" si="20"/>
        <v>0</v>
      </c>
      <c r="U69" s="587">
        <f t="shared" si="21"/>
        <v>0</v>
      </c>
      <c r="V69" s="587">
        <f t="shared" si="22"/>
        <v>0</v>
      </c>
      <c r="W69" s="587">
        <f t="shared" si="23"/>
        <v>0</v>
      </c>
      <c r="X69" s="588">
        <f t="shared" si="26"/>
        <v>0</v>
      </c>
      <c r="Y69" s="588">
        <f t="shared" si="27"/>
        <v>0</v>
      </c>
      <c r="Z69" s="588">
        <f t="shared" si="24"/>
        <v>0</v>
      </c>
      <c r="AA69" s="588">
        <f t="shared" si="24"/>
        <v>0</v>
      </c>
      <c r="AB69" s="588">
        <f t="shared" si="24"/>
        <v>0</v>
      </c>
      <c r="AC69" s="588">
        <f t="shared" si="28"/>
        <v>0</v>
      </c>
    </row>
    <row r="70" spans="14:29">
      <c r="N70" s="586" t="str">
        <f>'Drop Down Lists'!AK10</f>
        <v xml:space="preserve">Process Loads </v>
      </c>
      <c r="O70" s="588">
        <f>IFERROR(INDEX('L2 - End Use Breakdown'!$B$11:$B$22,MATCH('L2 - QA-QC'!N70,'L2 - End Use Breakdown'!$A$11:$A$22,0)),0)</f>
        <v>0</v>
      </c>
      <c r="P70" s="588">
        <f>IFERROR(INDEX('L2 - End Use Breakdown'!$B$36:$B$47,MATCH('L2 - QA-QC'!N70,'L2 - End Use Breakdown'!$A$36:$A$47,0)),0)</f>
        <v>0</v>
      </c>
      <c r="Q70" s="588">
        <f>IFERROR(INDEX('L2 - End Use Breakdown'!$B$61:$B$72,MATCH('L2 - QA-QC'!N70,'L2 - End Use Breakdown'!$A$61:$A$72,0)),0)</f>
        <v>0</v>
      </c>
      <c r="R70" s="588">
        <f>IFERROR(INDEX('L2 - End Use Breakdown'!$B$86:$B$97,MATCH('L2 - QA-QC'!N70,'L2 - End Use Breakdown'!$A$86:$A$97,0)),0)</f>
        <v>0</v>
      </c>
      <c r="S70" s="588">
        <f t="shared" si="25"/>
        <v>0</v>
      </c>
      <c r="T70" s="587">
        <f t="shared" si="20"/>
        <v>0</v>
      </c>
      <c r="U70" s="587">
        <f t="shared" si="21"/>
        <v>0</v>
      </c>
      <c r="V70" s="587">
        <f t="shared" si="22"/>
        <v>0</v>
      </c>
      <c r="W70" s="587">
        <f t="shared" si="23"/>
        <v>0</v>
      </c>
      <c r="X70" s="588">
        <f t="shared" si="26"/>
        <v>0</v>
      </c>
      <c r="Y70" s="588">
        <f t="shared" si="27"/>
        <v>0</v>
      </c>
      <c r="Z70" s="588">
        <f t="shared" si="24"/>
        <v>0</v>
      </c>
      <c r="AA70" s="588">
        <f t="shared" si="24"/>
        <v>0</v>
      </c>
      <c r="AB70" s="588">
        <f t="shared" si="24"/>
        <v>0</v>
      </c>
      <c r="AC70" s="588">
        <f t="shared" si="28"/>
        <v>0</v>
      </c>
    </row>
    <row r="71" spans="14:29">
      <c r="N71" s="586" t="str">
        <f>'Drop Down Lists'!AK11</f>
        <v>Refrigeration</v>
      </c>
      <c r="O71" s="588">
        <f>IFERROR(INDEX('L2 - End Use Breakdown'!$B$11:$B$22,MATCH('L2 - QA-QC'!N71,'L2 - End Use Breakdown'!$A$11:$A$22,0)),0)</f>
        <v>0</v>
      </c>
      <c r="P71" s="588">
        <f>IFERROR(INDEX('L2 - End Use Breakdown'!$B$36:$B$47,MATCH('L2 - QA-QC'!N71,'L2 - End Use Breakdown'!$A$36:$A$47,0)),0)</f>
        <v>0</v>
      </c>
      <c r="Q71" s="588">
        <f>IFERROR(INDEX('L2 - End Use Breakdown'!$B$61:$B$72,MATCH('L2 - QA-QC'!N71,'L2 - End Use Breakdown'!$A$61:$A$72,0)),0)</f>
        <v>0</v>
      </c>
      <c r="R71" s="588">
        <f>IFERROR(INDEX('L2 - End Use Breakdown'!$B$86:$B$97,MATCH('L2 - QA-QC'!N71,'L2 - End Use Breakdown'!$A$86:$A$97,0)),0)</f>
        <v>0</v>
      </c>
      <c r="S71" s="588">
        <f t="shared" si="25"/>
        <v>0</v>
      </c>
      <c r="T71" s="587">
        <f t="shared" si="20"/>
        <v>0</v>
      </c>
      <c r="U71" s="587">
        <f t="shared" si="21"/>
        <v>0</v>
      </c>
      <c r="V71" s="587">
        <f t="shared" si="22"/>
        <v>0</v>
      </c>
      <c r="W71" s="587">
        <f t="shared" si="23"/>
        <v>0</v>
      </c>
      <c r="X71" s="588">
        <f t="shared" si="26"/>
        <v>0</v>
      </c>
      <c r="Y71" s="588">
        <f t="shared" si="27"/>
        <v>0</v>
      </c>
      <c r="Z71" s="588">
        <f t="shared" si="24"/>
        <v>0</v>
      </c>
      <c r="AA71" s="588">
        <f t="shared" si="24"/>
        <v>0</v>
      </c>
      <c r="AB71" s="588">
        <f t="shared" si="24"/>
        <v>0</v>
      </c>
      <c r="AC71" s="588">
        <f t="shared" si="28"/>
        <v>0</v>
      </c>
    </row>
    <row r="72" spans="14:29">
      <c r="N72" s="586" t="str">
        <f>'Drop Down Lists'!AK12</f>
        <v>Cooking</v>
      </c>
      <c r="O72" s="588">
        <f>IFERROR(INDEX('L2 - End Use Breakdown'!$B$11:$B$22,MATCH('L2 - QA-QC'!N72,'L2 - End Use Breakdown'!$A$11:$A$22,0)),0)</f>
        <v>0</v>
      </c>
      <c r="P72" s="588">
        <f>IFERROR(INDEX('L2 - End Use Breakdown'!$B$36:$B$47,MATCH('L2 - QA-QC'!N72,'L2 - End Use Breakdown'!$A$36:$A$47,0)),0)</f>
        <v>0</v>
      </c>
      <c r="Q72" s="588">
        <f>IFERROR(INDEX('L2 - End Use Breakdown'!$B$61:$B$72,MATCH('L2 - QA-QC'!N72,'L2 - End Use Breakdown'!$A$61:$A$72,0)),0)</f>
        <v>0</v>
      </c>
      <c r="R72" s="588">
        <f>IFERROR(INDEX('L2 - End Use Breakdown'!$B$86:$B$97,MATCH('L2 - QA-QC'!N72,'L2 - End Use Breakdown'!$A$86:$A$97,0)),0)</f>
        <v>0</v>
      </c>
      <c r="S72" s="588">
        <f t="shared" si="25"/>
        <v>0</v>
      </c>
      <c r="T72" s="587">
        <f t="shared" si="20"/>
        <v>0</v>
      </c>
      <c r="U72" s="587">
        <f t="shared" si="21"/>
        <v>0</v>
      </c>
      <c r="V72" s="587">
        <f t="shared" si="22"/>
        <v>0</v>
      </c>
      <c r="W72" s="587">
        <f t="shared" si="23"/>
        <v>0</v>
      </c>
      <c r="X72" s="588">
        <f t="shared" si="26"/>
        <v>0</v>
      </c>
      <c r="Y72" s="588">
        <f t="shared" si="27"/>
        <v>0</v>
      </c>
      <c r="Z72" s="588">
        <f t="shared" si="24"/>
        <v>0</v>
      </c>
      <c r="AA72" s="588">
        <f t="shared" si="24"/>
        <v>0</v>
      </c>
      <c r="AB72" s="588">
        <f t="shared" si="24"/>
        <v>0</v>
      </c>
      <c r="AC72" s="588">
        <f t="shared" si="28"/>
        <v>0</v>
      </c>
    </row>
    <row r="73" spans="14:29">
      <c r="N73" s="586" t="str">
        <f>'Drop Down Lists'!AK13</f>
        <v>Information Technology</v>
      </c>
      <c r="O73" s="588">
        <f>IFERROR(INDEX('L2 - End Use Breakdown'!$B$11:$B$22,MATCH('L2 - QA-QC'!N73,'L2 - End Use Breakdown'!$A$11:$A$22,0)),0)</f>
        <v>0</v>
      </c>
      <c r="P73" s="588">
        <f>IFERROR(INDEX('L2 - End Use Breakdown'!$B$36:$B$47,MATCH('L2 - QA-QC'!N73,'L2 - End Use Breakdown'!$A$36:$A$47,0)),0)</f>
        <v>0</v>
      </c>
      <c r="Q73" s="588">
        <f>IFERROR(INDEX('L2 - End Use Breakdown'!$B$61:$B$72,MATCH('L2 - QA-QC'!N73,'L2 - End Use Breakdown'!$A$61:$A$72,0)),0)</f>
        <v>0</v>
      </c>
      <c r="R73" s="588">
        <f>IFERROR(INDEX('L2 - End Use Breakdown'!$B$86:$B$97,MATCH('L2 - QA-QC'!N73,'L2 - End Use Breakdown'!$A$86:$A$97,0)),0)</f>
        <v>0</v>
      </c>
      <c r="S73" s="588">
        <f t="shared" si="25"/>
        <v>0</v>
      </c>
      <c r="T73" s="587">
        <f t="shared" si="20"/>
        <v>0</v>
      </c>
      <c r="U73" s="587">
        <f t="shared" si="21"/>
        <v>0</v>
      </c>
      <c r="V73" s="587">
        <f t="shared" si="22"/>
        <v>0</v>
      </c>
      <c r="W73" s="587">
        <f t="shared" si="23"/>
        <v>0</v>
      </c>
      <c r="X73" s="588">
        <f t="shared" si="26"/>
        <v>0</v>
      </c>
      <c r="Y73" s="588">
        <f t="shared" si="27"/>
        <v>0</v>
      </c>
      <c r="Z73" s="588">
        <f t="shared" si="24"/>
        <v>0</v>
      </c>
      <c r="AA73" s="588">
        <f t="shared" si="24"/>
        <v>0</v>
      </c>
      <c r="AB73" s="588">
        <f t="shared" si="24"/>
        <v>0</v>
      </c>
      <c r="AC73" s="588">
        <f t="shared" si="28"/>
        <v>0</v>
      </c>
    </row>
    <row r="74" spans="14:29" ht="15.75" thickBot="1">
      <c r="N74" s="604" t="str">
        <f>'Drop Down Lists'!AK14</f>
        <v>Other</v>
      </c>
      <c r="O74" s="605">
        <f>IFERROR(INDEX('L2 - End Use Breakdown'!$B$11:$B$22,MATCH('L2 - QA-QC'!N74,'L2 - End Use Breakdown'!$A$11:$A$22,0)),0)</f>
        <v>0</v>
      </c>
      <c r="P74" s="605">
        <f>IFERROR(INDEX('L2 - End Use Breakdown'!$B$36:$B$47,MATCH('L2 - QA-QC'!N74,'L2 - End Use Breakdown'!$A$36:$A$47,0)),0)</f>
        <v>0</v>
      </c>
      <c r="Q74" s="605">
        <f>IFERROR(INDEX('L2 - End Use Breakdown'!$B$61:$B$72,MATCH('L2 - QA-QC'!N74,'L2 - End Use Breakdown'!$A$61:$A$72,0)),0)</f>
        <v>0</v>
      </c>
      <c r="R74" s="605">
        <f>IFERROR(INDEX('L2 - End Use Breakdown'!$B$86:$B$97,MATCH('L2 - QA-QC'!N74,'L2 - End Use Breakdown'!$A$86:$A$97,0)),0)</f>
        <v>0</v>
      </c>
      <c r="S74" s="605">
        <f t="shared" si="25"/>
        <v>0</v>
      </c>
      <c r="T74" s="587">
        <f t="shared" si="20"/>
        <v>0</v>
      </c>
      <c r="U74" s="587">
        <f t="shared" si="21"/>
        <v>0</v>
      </c>
      <c r="V74" s="587">
        <f t="shared" si="22"/>
        <v>0</v>
      </c>
      <c r="W74" s="587">
        <f t="shared" si="23"/>
        <v>0</v>
      </c>
      <c r="X74" s="588">
        <f t="shared" si="26"/>
        <v>0</v>
      </c>
      <c r="Y74" s="588">
        <f t="shared" si="27"/>
        <v>0</v>
      </c>
      <c r="Z74" s="588">
        <f t="shared" si="24"/>
        <v>0</v>
      </c>
      <c r="AA74" s="588">
        <f t="shared" si="24"/>
        <v>0</v>
      </c>
      <c r="AB74" s="588">
        <f t="shared" si="24"/>
        <v>0</v>
      </c>
      <c r="AC74" s="588">
        <f t="shared" si="28"/>
        <v>0</v>
      </c>
    </row>
    <row r="75" spans="14:29" ht="15.75" thickBot="1">
      <c r="N75" s="606" t="s">
        <v>601</v>
      </c>
      <c r="O75" s="607">
        <f t="shared" ref="O75:AC75" si="29">SUM(O62:O74)</f>
        <v>0</v>
      </c>
      <c r="P75" s="607">
        <f t="shared" si="29"/>
        <v>0</v>
      </c>
      <c r="Q75" s="607">
        <f t="shared" si="29"/>
        <v>0</v>
      </c>
      <c r="R75" s="607">
        <f t="shared" si="29"/>
        <v>0</v>
      </c>
      <c r="S75" s="608">
        <f t="shared" si="29"/>
        <v>0</v>
      </c>
      <c r="T75" s="607">
        <f t="shared" si="29"/>
        <v>0</v>
      </c>
      <c r="U75" s="607">
        <f t="shared" si="29"/>
        <v>0</v>
      </c>
      <c r="V75" s="607">
        <f t="shared" si="29"/>
        <v>0</v>
      </c>
      <c r="W75" s="607">
        <f t="shared" si="29"/>
        <v>0</v>
      </c>
      <c r="X75" s="608">
        <f t="shared" si="29"/>
        <v>0</v>
      </c>
      <c r="Y75" s="607">
        <f t="shared" si="29"/>
        <v>0</v>
      </c>
      <c r="Z75" s="607">
        <f t="shared" si="29"/>
        <v>0</v>
      </c>
      <c r="AA75" s="607">
        <f t="shared" si="29"/>
        <v>0</v>
      </c>
      <c r="AB75" s="607">
        <f t="shared" si="29"/>
        <v>0</v>
      </c>
      <c r="AC75" s="608">
        <f t="shared" si="29"/>
        <v>0</v>
      </c>
    </row>
  </sheetData>
  <mergeCells count="25">
    <mergeCell ref="A31:A32"/>
    <mergeCell ref="A29:A30"/>
    <mergeCell ref="A27:A28"/>
    <mergeCell ref="H4:L4"/>
    <mergeCell ref="C4:G4"/>
    <mergeCell ref="A10:A11"/>
    <mergeCell ref="A12:A13"/>
    <mergeCell ref="A14:A15"/>
    <mergeCell ref="A16:A17"/>
    <mergeCell ref="A18:A19"/>
    <mergeCell ref="A20:A21"/>
    <mergeCell ref="A22:A23"/>
    <mergeCell ref="A24:A25"/>
    <mergeCell ref="A35:A36"/>
    <mergeCell ref="A33:A34"/>
    <mergeCell ref="O57:S57"/>
    <mergeCell ref="T57:X57"/>
    <mergeCell ref="Y57:AC57"/>
    <mergeCell ref="J52:L53"/>
    <mergeCell ref="J55:L56"/>
    <mergeCell ref="A41:A42"/>
    <mergeCell ref="A39:A40"/>
    <mergeCell ref="A37:A38"/>
    <mergeCell ref="J54:L54"/>
    <mergeCell ref="J51:L51"/>
  </mergeCells>
  <conditionalFormatting sqref="I47:K47 E47">
    <cfRule type="cellIs" dxfId="16" priority="27" stopIfTrue="1" operator="greaterThanOrEqual">
      <formula>1</formula>
    </cfRule>
    <cfRule type="cellIs" dxfId="15" priority="28" stopIfTrue="1" operator="between">
      <formula>0.5</formula>
      <formula>0.99</formula>
    </cfRule>
  </conditionalFormatting>
  <conditionalFormatting sqref="B55">
    <cfRule type="cellIs" dxfId="14" priority="29" stopIfTrue="1" operator="greaterThan">
      <formula>0.6000001</formula>
    </cfRule>
    <cfRule type="cellIs" dxfId="13" priority="30" stopIfTrue="1" operator="between">
      <formula>0.3</formula>
      <formula>0.4</formula>
    </cfRule>
    <cfRule type="cellIs" dxfId="12" priority="31" stopIfTrue="1" operator="between">
      <formula>0.40000001</formula>
      <formula>0.6</formula>
    </cfRule>
  </conditionalFormatting>
  <conditionalFormatting sqref="H10:L43">
    <cfRule type="cellIs" dxfId="11" priority="23" operator="greaterThan">
      <formula>1</formula>
    </cfRule>
    <cfRule type="cellIs" dxfId="10" priority="24" operator="greaterThan">
      <formula>0.5</formula>
    </cfRule>
  </conditionalFormatting>
  <conditionalFormatting sqref="C43">
    <cfRule type="cellIs" dxfId="9" priority="14" operator="notEqual">
      <formula>C$44</formula>
    </cfRule>
  </conditionalFormatting>
  <conditionalFormatting sqref="D43">
    <cfRule type="cellIs" dxfId="8" priority="13" operator="notEqual">
      <formula>D$44</formula>
    </cfRule>
  </conditionalFormatting>
  <conditionalFormatting sqref="E43">
    <cfRule type="cellIs" dxfId="7" priority="12" operator="notEqual">
      <formula>E$44</formula>
    </cfRule>
  </conditionalFormatting>
  <conditionalFormatting sqref="F43">
    <cfRule type="cellIs" dxfId="6" priority="11" operator="notEqual">
      <formula>F$44</formula>
    </cfRule>
  </conditionalFormatting>
  <conditionalFormatting sqref="G43">
    <cfRule type="cellIs" dxfId="5" priority="10" operator="notEqual">
      <formula>G$44</formula>
    </cfRule>
  </conditionalFormatting>
  <conditionalFormatting sqref="H10:L43">
    <cfRule type="containsErrors" dxfId="4" priority="9">
      <formula>ISERROR(H10)</formula>
    </cfRule>
  </conditionalFormatting>
  <conditionalFormatting sqref="J51">
    <cfRule type="containsText" dxfId="3" priority="4" operator="containsText" text="Yes">
      <formula>NOT(ISERROR(SEARCH("Yes",J51)))</formula>
    </cfRule>
  </conditionalFormatting>
  <conditionalFormatting sqref="J52:L53">
    <cfRule type="notContainsBlanks" dxfId="2" priority="3">
      <formula>LEN(TRIM(J52))&gt;0</formula>
    </cfRule>
  </conditionalFormatting>
  <conditionalFormatting sqref="J55:L56">
    <cfRule type="notContainsBlanks" dxfId="1" priority="32">
      <formula>LEN(TRIM(J55))&gt;0</formula>
    </cfRule>
  </conditionalFormatting>
  <conditionalFormatting sqref="J54">
    <cfRule type="containsText" dxfId="0" priority="1" operator="containsText" text="Yes">
      <formula>NOT(ISERROR(SEARCH("Yes",J54)))</formula>
    </cfRule>
  </conditionalFormatting>
  <dataValidations count="1">
    <dataValidation type="list" allowBlank="1" showInputMessage="1" showErrorMessage="1" sqref="B10:B25 B27:B42" xr:uid="{00000000-0002-0000-0F00-000000000000}">
      <formula1>$N$62:$N$74</formula1>
    </dataValidation>
  </dataValidations>
  <printOptions horizontalCentered="1"/>
  <pageMargins left="0.75" right="0.75" top="1" bottom="1" header="0.5" footer="0.5"/>
  <pageSetup scale="68"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1000000}">
          <x14:formula1>
            <xm:f>'Drop Down Lists'!$AK$2:$AK$14</xm:f>
          </x14:formula1>
          <xm:sqref>N62:N74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U73"/>
  <sheetViews>
    <sheetView showGridLines="0" zoomScaleNormal="100" zoomScaleSheetLayoutView="100" workbookViewId="0">
      <selection sqref="A1:K1"/>
    </sheetView>
  </sheetViews>
  <sheetFormatPr defaultColWidth="9.140625" defaultRowHeight="15"/>
  <cols>
    <col min="1" max="4" width="9.140625" style="204"/>
    <col min="5" max="5" width="9.85546875" style="202" customWidth="1"/>
    <col min="6" max="6" width="10" style="204" customWidth="1"/>
    <col min="7" max="7" width="9.140625" style="204"/>
    <col min="8" max="13" width="1.7109375" style="204" customWidth="1"/>
    <col min="14" max="17" width="9.140625" style="204"/>
    <col min="18" max="19" width="10.7109375" style="204" customWidth="1"/>
    <col min="20" max="16384" width="9.140625" style="204"/>
  </cols>
  <sheetData>
    <row r="1" spans="1:20" ht="18.75">
      <c r="A1" s="860" t="s">
        <v>413</v>
      </c>
      <c r="B1" s="860"/>
      <c r="C1" s="860"/>
      <c r="D1" s="860"/>
      <c r="E1" s="860"/>
      <c r="F1" s="860"/>
      <c r="G1" s="860"/>
      <c r="H1" s="860"/>
      <c r="I1" s="860"/>
      <c r="J1" s="860"/>
      <c r="K1" s="860"/>
      <c r="L1" s="547"/>
      <c r="M1" s="547"/>
    </row>
    <row r="3" spans="1:20" ht="33" customHeight="1">
      <c r="A3" s="791" t="s">
        <v>414</v>
      </c>
      <c r="B3" s="791"/>
      <c r="C3" s="791"/>
      <c r="D3" s="791"/>
      <c r="E3" s="791"/>
      <c r="F3" s="791"/>
      <c r="G3" s="791"/>
      <c r="H3" s="791"/>
      <c r="I3" s="791"/>
      <c r="J3" s="791"/>
      <c r="K3" s="791"/>
      <c r="L3" s="791"/>
      <c r="M3" s="791"/>
      <c r="N3" s="791"/>
      <c r="O3" s="791"/>
      <c r="P3" s="791"/>
      <c r="Q3" s="791"/>
      <c r="R3" s="791"/>
      <c r="S3" s="791"/>
    </row>
    <row r="4" spans="1:20">
      <c r="N4" s="118" t="s">
        <v>566</v>
      </c>
    </row>
    <row r="5" spans="1:20">
      <c r="B5" s="118" t="s">
        <v>165</v>
      </c>
      <c r="N5" s="463" t="s">
        <v>240</v>
      </c>
    </row>
    <row r="6" spans="1:20">
      <c r="B6" s="866" t="s">
        <v>415</v>
      </c>
      <c r="C6" s="866"/>
      <c r="D6" s="867"/>
      <c r="E6" s="863"/>
      <c r="F6" s="864"/>
      <c r="Q6" s="130" t="s">
        <v>570</v>
      </c>
      <c r="R6" s="868"/>
      <c r="S6" s="869"/>
    </row>
    <row r="7" spans="1:20" ht="15" customHeight="1">
      <c r="B7" s="873" t="s">
        <v>416</v>
      </c>
      <c r="C7" s="873"/>
      <c r="D7" s="874"/>
      <c r="E7" s="863"/>
      <c r="F7" s="864"/>
      <c r="Q7" s="130" t="s">
        <v>571</v>
      </c>
      <c r="R7" s="868"/>
      <c r="S7" s="869"/>
    </row>
    <row r="8" spans="1:20">
      <c r="B8" s="861" t="s">
        <v>417</v>
      </c>
      <c r="C8" s="861"/>
      <c r="D8" s="862"/>
      <c r="E8" s="863"/>
      <c r="F8" s="864"/>
      <c r="Q8" s="130" t="s">
        <v>572</v>
      </c>
      <c r="R8" s="868"/>
      <c r="S8" s="869"/>
    </row>
    <row r="9" spans="1:20">
      <c r="N9" s="118" t="s">
        <v>569</v>
      </c>
      <c r="Q9" s="548" t="s">
        <v>573</v>
      </c>
      <c r="R9" s="868"/>
      <c r="S9" s="869"/>
    </row>
    <row r="10" spans="1:20">
      <c r="N10" s="724" t="s">
        <v>568</v>
      </c>
      <c r="O10" s="724"/>
      <c r="P10" s="724"/>
      <c r="Q10" s="724"/>
      <c r="R10" s="724"/>
      <c r="S10" s="724"/>
      <c r="T10" s="724"/>
    </row>
    <row r="11" spans="1:20">
      <c r="B11" s="118" t="s">
        <v>418</v>
      </c>
      <c r="N11" s="724"/>
      <c r="O11" s="724"/>
      <c r="P11" s="724"/>
      <c r="Q11" s="724"/>
      <c r="R11" s="724"/>
      <c r="S11" s="724"/>
      <c r="T11" s="724"/>
    </row>
    <row r="13" spans="1:20">
      <c r="B13" s="722" t="s">
        <v>419</v>
      </c>
      <c r="C13" s="865"/>
      <c r="D13" s="865"/>
      <c r="E13" s="865"/>
      <c r="F13" s="865"/>
      <c r="G13" s="723"/>
      <c r="N13" s="722" t="s">
        <v>419</v>
      </c>
      <c r="O13" s="865"/>
      <c r="P13" s="865"/>
      <c r="Q13" s="865"/>
      <c r="R13" s="865"/>
      <c r="S13" s="865"/>
      <c r="T13" s="723"/>
    </row>
    <row r="14" spans="1:20" ht="15.75" customHeight="1">
      <c r="B14" s="334"/>
      <c r="C14" s="92"/>
      <c r="D14" s="92"/>
      <c r="E14" s="451"/>
      <c r="F14" s="452"/>
      <c r="G14" s="453"/>
      <c r="N14" s="334"/>
      <c r="O14" s="92"/>
      <c r="P14" s="92"/>
      <c r="Q14" s="451"/>
      <c r="R14" s="452"/>
      <c r="S14" s="452"/>
      <c r="T14" s="453"/>
    </row>
    <row r="15" spans="1:20" s="543" customFormat="1">
      <c r="B15" s="544"/>
      <c r="C15" s="545"/>
      <c r="D15" s="545"/>
      <c r="E15" s="451" t="s">
        <v>420</v>
      </c>
      <c r="F15" s="545" t="s">
        <v>421</v>
      </c>
      <c r="G15" s="546"/>
      <c r="N15" s="544"/>
      <c r="O15" s="545"/>
      <c r="P15" s="545"/>
      <c r="Q15" s="451" t="s">
        <v>420</v>
      </c>
      <c r="R15" s="451" t="s">
        <v>421</v>
      </c>
      <c r="S15" s="545" t="s">
        <v>567</v>
      </c>
      <c r="T15" s="546"/>
    </row>
    <row r="16" spans="1:20">
      <c r="B16" s="334"/>
      <c r="C16" s="92"/>
      <c r="D16" s="92"/>
      <c r="E16" s="451" t="s">
        <v>422</v>
      </c>
      <c r="F16" s="169"/>
      <c r="G16" s="335"/>
      <c r="N16" s="334"/>
      <c r="O16" s="92"/>
      <c r="P16" s="92"/>
      <c r="Q16" s="451" t="s">
        <v>422</v>
      </c>
      <c r="R16" s="169"/>
      <c r="S16" s="169"/>
      <c r="T16" s="335"/>
    </row>
    <row r="17" spans="2:21">
      <c r="B17" s="334"/>
      <c r="C17" s="92"/>
      <c r="D17" s="92"/>
      <c r="E17" s="451" t="s">
        <v>423</v>
      </c>
      <c r="F17" s="169"/>
      <c r="G17" s="335"/>
      <c r="N17" s="334"/>
      <c r="O17" s="92"/>
      <c r="P17" s="92"/>
      <c r="Q17" s="451" t="s">
        <v>423</v>
      </c>
      <c r="R17" s="169"/>
      <c r="S17" s="169"/>
      <c r="T17" s="335"/>
    </row>
    <row r="18" spans="2:21">
      <c r="B18" s="334"/>
      <c r="C18" s="92"/>
      <c r="D18" s="92"/>
      <c r="E18" s="451" t="s">
        <v>424</v>
      </c>
      <c r="F18" s="169"/>
      <c r="G18" s="335"/>
      <c r="N18" s="334"/>
      <c r="O18" s="92"/>
      <c r="P18" s="92"/>
      <c r="Q18" s="451" t="s">
        <v>424</v>
      </c>
      <c r="R18" s="169"/>
      <c r="S18" s="169"/>
      <c r="T18" s="335"/>
    </row>
    <row r="19" spans="2:21">
      <c r="B19" s="334"/>
      <c r="C19" s="92"/>
      <c r="D19" s="92"/>
      <c r="E19" s="451" t="s">
        <v>425</v>
      </c>
      <c r="F19" s="169"/>
      <c r="G19" s="335"/>
      <c r="N19" s="334"/>
      <c r="O19" s="92"/>
      <c r="P19" s="92"/>
      <c r="Q19" s="451" t="s">
        <v>425</v>
      </c>
      <c r="R19" s="169"/>
      <c r="S19" s="169"/>
      <c r="T19" s="335"/>
    </row>
    <row r="20" spans="2:21">
      <c r="B20" s="334"/>
      <c r="C20" s="92"/>
      <c r="D20" s="92"/>
      <c r="E20" s="451"/>
      <c r="F20" s="92"/>
      <c r="G20" s="335"/>
      <c r="N20" s="334"/>
      <c r="O20" s="92"/>
      <c r="P20" s="92"/>
      <c r="Q20" s="451"/>
      <c r="R20" s="92"/>
      <c r="S20" s="92"/>
      <c r="T20" s="335"/>
    </row>
    <row r="21" spans="2:21">
      <c r="B21" s="334"/>
      <c r="C21" s="92"/>
      <c r="D21" s="92"/>
      <c r="E21" s="451"/>
      <c r="F21" s="92"/>
      <c r="G21" s="335"/>
      <c r="N21" s="334"/>
      <c r="O21" s="92"/>
      <c r="P21" s="92"/>
      <c r="Q21" s="451"/>
      <c r="R21" s="92"/>
      <c r="S21" s="92"/>
      <c r="T21" s="335"/>
    </row>
    <row r="22" spans="2:21">
      <c r="B22" s="334"/>
      <c r="C22" s="92"/>
      <c r="D22" s="92"/>
      <c r="E22" s="451"/>
      <c r="F22" s="92"/>
      <c r="G22" s="335"/>
      <c r="N22" s="334"/>
      <c r="O22" s="92"/>
      <c r="P22" s="92"/>
      <c r="Q22" s="451"/>
      <c r="R22" s="92"/>
      <c r="S22" s="92"/>
      <c r="T22" s="335"/>
    </row>
    <row r="23" spans="2:21">
      <c r="B23" s="722" t="s">
        <v>426</v>
      </c>
      <c r="C23" s="865"/>
      <c r="D23" s="865"/>
      <c r="E23" s="865"/>
      <c r="F23" s="865"/>
      <c r="G23" s="723"/>
      <c r="N23" s="722" t="s">
        <v>426</v>
      </c>
      <c r="O23" s="865"/>
      <c r="P23" s="865"/>
      <c r="Q23" s="865"/>
      <c r="R23" s="865"/>
      <c r="S23" s="865"/>
      <c r="T23" s="723"/>
    </row>
    <row r="24" spans="2:21">
      <c r="B24" s="334"/>
      <c r="C24" s="92"/>
      <c r="D24" s="92"/>
      <c r="E24" s="451"/>
      <c r="F24" s="92"/>
      <c r="G24" s="335"/>
      <c r="N24" s="334"/>
      <c r="O24" s="92"/>
      <c r="P24" s="92"/>
      <c r="Q24" s="451"/>
      <c r="R24" s="92"/>
      <c r="S24" s="92"/>
      <c r="T24" s="335"/>
      <c r="U24" s="92"/>
    </row>
    <row r="25" spans="2:21">
      <c r="B25" s="334"/>
      <c r="C25" s="92"/>
      <c r="D25" s="92"/>
      <c r="E25" s="451" t="s">
        <v>420</v>
      </c>
      <c r="F25" s="92" t="s">
        <v>421</v>
      </c>
      <c r="G25" s="335"/>
      <c r="N25" s="334"/>
      <c r="O25" s="92"/>
      <c r="P25" s="92"/>
      <c r="Q25" s="451" t="s">
        <v>420</v>
      </c>
      <c r="R25" s="92" t="s">
        <v>421</v>
      </c>
      <c r="S25" s="545" t="s">
        <v>567</v>
      </c>
      <c r="T25" s="335"/>
      <c r="U25" s="92"/>
    </row>
    <row r="26" spans="2:21">
      <c r="B26" s="334"/>
      <c r="C26" s="92"/>
      <c r="D26" s="92"/>
      <c r="E26" s="451" t="s">
        <v>422</v>
      </c>
      <c r="F26" s="169"/>
      <c r="G26" s="335"/>
      <c r="N26" s="334"/>
      <c r="O26" s="92"/>
      <c r="P26" s="92"/>
      <c r="Q26" s="451" t="s">
        <v>422</v>
      </c>
      <c r="R26" s="169"/>
      <c r="S26" s="169"/>
      <c r="T26" s="335"/>
      <c r="U26" s="92"/>
    </row>
    <row r="27" spans="2:21">
      <c r="B27" s="334"/>
      <c r="C27" s="92"/>
      <c r="D27" s="92"/>
      <c r="E27" s="451" t="s">
        <v>427</v>
      </c>
      <c r="F27" s="169"/>
      <c r="G27" s="335"/>
      <c r="N27" s="334"/>
      <c r="O27" s="92"/>
      <c r="P27" s="92"/>
      <c r="Q27" s="451" t="s">
        <v>427</v>
      </c>
      <c r="R27" s="169"/>
      <c r="S27" s="169"/>
      <c r="T27" s="335"/>
      <c r="U27" s="92"/>
    </row>
    <row r="28" spans="2:21">
      <c r="B28" s="334"/>
      <c r="C28" s="92"/>
      <c r="D28" s="92"/>
      <c r="E28" s="451" t="s">
        <v>428</v>
      </c>
      <c r="F28" s="169"/>
      <c r="G28" s="335"/>
      <c r="N28" s="334"/>
      <c r="O28" s="92"/>
      <c r="P28" s="92"/>
      <c r="Q28" s="451" t="s">
        <v>428</v>
      </c>
      <c r="R28" s="169"/>
      <c r="S28" s="169"/>
      <c r="T28" s="335"/>
    </row>
    <row r="29" spans="2:21">
      <c r="B29" s="334"/>
      <c r="C29" s="92"/>
      <c r="D29" s="92"/>
      <c r="E29" s="451" t="s">
        <v>423</v>
      </c>
      <c r="F29" s="169"/>
      <c r="G29" s="335"/>
      <c r="N29" s="334"/>
      <c r="O29" s="92"/>
      <c r="P29" s="92"/>
      <c r="Q29" s="451" t="s">
        <v>423</v>
      </c>
      <c r="R29" s="169"/>
      <c r="S29" s="169"/>
      <c r="T29" s="335"/>
    </row>
    <row r="30" spans="2:21">
      <c r="B30" s="334"/>
      <c r="C30" s="92"/>
      <c r="D30" s="92"/>
      <c r="E30" s="234" t="s">
        <v>429</v>
      </c>
      <c r="F30" s="169"/>
      <c r="G30" s="335"/>
      <c r="N30" s="334"/>
      <c r="O30" s="92"/>
      <c r="P30" s="92"/>
      <c r="Q30" s="234" t="s">
        <v>429</v>
      </c>
      <c r="R30" s="169"/>
      <c r="S30" s="169"/>
      <c r="T30" s="335"/>
    </row>
    <row r="31" spans="2:21">
      <c r="B31" s="334"/>
      <c r="C31" s="92"/>
      <c r="D31" s="92"/>
      <c r="E31" s="234" t="s">
        <v>430</v>
      </c>
      <c r="F31" s="169"/>
      <c r="G31" s="335"/>
      <c r="N31" s="334"/>
      <c r="O31" s="92"/>
      <c r="P31" s="92"/>
      <c r="Q31" s="234" t="s">
        <v>430</v>
      </c>
      <c r="R31" s="169"/>
      <c r="S31" s="169"/>
      <c r="T31" s="335"/>
    </row>
    <row r="32" spans="2:21">
      <c r="B32" s="334"/>
      <c r="C32" s="92"/>
      <c r="D32" s="92"/>
      <c r="E32" s="234" t="s">
        <v>424</v>
      </c>
      <c r="F32" s="169"/>
      <c r="G32" s="335"/>
      <c r="N32" s="334"/>
      <c r="O32" s="92"/>
      <c r="P32" s="92"/>
      <c r="Q32" s="234" t="s">
        <v>424</v>
      </c>
      <c r="R32" s="169"/>
      <c r="S32" s="169"/>
      <c r="T32" s="335"/>
    </row>
    <row r="33" spans="2:20">
      <c r="B33" s="334"/>
      <c r="C33" s="92"/>
      <c r="D33" s="92"/>
      <c r="E33" s="234" t="s">
        <v>431</v>
      </c>
      <c r="F33" s="169"/>
      <c r="G33" s="335"/>
      <c r="N33" s="334"/>
      <c r="O33" s="92"/>
      <c r="P33" s="92"/>
      <c r="Q33" s="234" t="s">
        <v>431</v>
      </c>
      <c r="R33" s="169"/>
      <c r="S33" s="169"/>
      <c r="T33" s="335"/>
    </row>
    <row r="34" spans="2:20">
      <c r="B34" s="334"/>
      <c r="C34" s="92"/>
      <c r="D34" s="92"/>
      <c r="E34" s="234" t="s">
        <v>432</v>
      </c>
      <c r="F34" s="169"/>
      <c r="G34" s="335"/>
      <c r="N34" s="334"/>
      <c r="O34" s="92"/>
      <c r="P34" s="92"/>
      <c r="Q34" s="234" t="s">
        <v>432</v>
      </c>
      <c r="R34" s="169"/>
      <c r="S34" s="169"/>
      <c r="T34" s="335"/>
    </row>
    <row r="35" spans="2:20">
      <c r="B35" s="334"/>
      <c r="C35" s="92"/>
      <c r="D35" s="92"/>
      <c r="E35" s="234" t="s">
        <v>425</v>
      </c>
      <c r="F35" s="169"/>
      <c r="G35" s="335"/>
      <c r="N35" s="334"/>
      <c r="O35" s="92"/>
      <c r="P35" s="92"/>
      <c r="Q35" s="234" t="s">
        <v>425</v>
      </c>
      <c r="R35" s="169"/>
      <c r="S35" s="169"/>
      <c r="T35" s="335"/>
    </row>
    <row r="36" spans="2:20">
      <c r="B36" s="334"/>
      <c r="C36" s="92"/>
      <c r="D36" s="92"/>
      <c r="E36" s="234" t="s">
        <v>433</v>
      </c>
      <c r="F36" s="169"/>
      <c r="G36" s="335"/>
      <c r="N36" s="334"/>
      <c r="O36" s="92"/>
      <c r="P36" s="92"/>
      <c r="Q36" s="234" t="s">
        <v>433</v>
      </c>
      <c r="R36" s="169"/>
      <c r="S36" s="169"/>
      <c r="T36" s="335"/>
    </row>
    <row r="37" spans="2:20">
      <c r="B37" s="334"/>
      <c r="C37" s="92"/>
      <c r="D37" s="92"/>
      <c r="E37" s="234" t="s">
        <v>434</v>
      </c>
      <c r="F37" s="169"/>
      <c r="G37" s="335"/>
      <c r="N37" s="334"/>
      <c r="O37" s="92"/>
      <c r="P37" s="92"/>
      <c r="Q37" s="234" t="s">
        <v>434</v>
      </c>
      <c r="R37" s="169"/>
      <c r="S37" s="169"/>
      <c r="T37" s="335"/>
    </row>
    <row r="38" spans="2:20">
      <c r="B38" s="454"/>
      <c r="C38" s="455"/>
      <c r="D38" s="455"/>
      <c r="E38" s="456"/>
      <c r="F38" s="455"/>
      <c r="G38" s="457"/>
      <c r="N38" s="454"/>
      <c r="O38" s="455"/>
      <c r="P38" s="455"/>
      <c r="Q38" s="456"/>
      <c r="R38" s="455"/>
      <c r="S38" s="455"/>
      <c r="T38" s="457"/>
    </row>
    <row r="39" spans="2:20">
      <c r="B39" s="722" t="s">
        <v>167</v>
      </c>
      <c r="C39" s="865"/>
      <c r="D39" s="865"/>
      <c r="E39" s="865"/>
      <c r="F39" s="865"/>
      <c r="G39" s="723"/>
      <c r="N39" s="722" t="s">
        <v>167</v>
      </c>
      <c r="O39" s="865"/>
      <c r="P39" s="865"/>
      <c r="Q39" s="865"/>
      <c r="R39" s="865"/>
      <c r="S39" s="865"/>
      <c r="T39" s="723"/>
    </row>
    <row r="40" spans="2:20">
      <c r="B40" s="334"/>
      <c r="C40" s="92"/>
      <c r="D40" s="92"/>
      <c r="E40" s="451"/>
      <c r="F40" s="92"/>
      <c r="G40" s="335"/>
      <c r="N40" s="334"/>
      <c r="O40" s="92"/>
      <c r="P40" s="92"/>
      <c r="Q40" s="451"/>
      <c r="R40" s="92"/>
      <c r="S40" s="92"/>
      <c r="T40" s="335"/>
    </row>
    <row r="41" spans="2:20">
      <c r="B41" s="334"/>
      <c r="C41" s="92"/>
      <c r="D41" s="92"/>
      <c r="E41" s="451" t="s">
        <v>420</v>
      </c>
      <c r="F41" s="92" t="s">
        <v>421</v>
      </c>
      <c r="G41" s="335"/>
      <c r="N41" s="334"/>
      <c r="O41" s="92"/>
      <c r="P41" s="92"/>
      <c r="Q41" s="451" t="s">
        <v>420</v>
      </c>
      <c r="R41" s="92" t="s">
        <v>421</v>
      </c>
      <c r="S41" s="545" t="s">
        <v>567</v>
      </c>
      <c r="T41" s="335"/>
    </row>
    <row r="42" spans="2:20">
      <c r="B42" s="334"/>
      <c r="C42" s="92"/>
      <c r="D42" s="92"/>
      <c r="E42" s="451" t="s">
        <v>422</v>
      </c>
      <c r="F42" s="169"/>
      <c r="G42" s="335"/>
      <c r="N42" s="334"/>
      <c r="O42" s="92"/>
      <c r="P42" s="92"/>
      <c r="Q42" s="451" t="s">
        <v>422</v>
      </c>
      <c r="R42" s="169"/>
      <c r="S42" s="169"/>
      <c r="T42" s="335"/>
    </row>
    <row r="43" spans="2:20">
      <c r="B43" s="334"/>
      <c r="C43" s="92"/>
      <c r="D43" s="92"/>
      <c r="E43" s="451" t="s">
        <v>427</v>
      </c>
      <c r="F43" s="169"/>
      <c r="G43" s="335"/>
      <c r="N43" s="334"/>
      <c r="O43" s="92"/>
      <c r="P43" s="92"/>
      <c r="Q43" s="451" t="s">
        <v>427</v>
      </c>
      <c r="R43" s="169"/>
      <c r="S43" s="169"/>
      <c r="T43" s="335"/>
    </row>
    <row r="44" spans="2:20">
      <c r="B44" s="334"/>
      <c r="C44" s="92"/>
      <c r="D44" s="92"/>
      <c r="E44" s="451" t="s">
        <v>423</v>
      </c>
      <c r="F44" s="169"/>
      <c r="G44" s="335"/>
      <c r="N44" s="334"/>
      <c r="O44" s="92"/>
      <c r="P44" s="92"/>
      <c r="Q44" s="451" t="s">
        <v>423</v>
      </c>
      <c r="R44" s="169"/>
      <c r="S44" s="169"/>
      <c r="T44" s="335"/>
    </row>
    <row r="45" spans="2:20">
      <c r="B45" s="334"/>
      <c r="C45" s="92"/>
      <c r="D45" s="92"/>
      <c r="E45" s="451" t="s">
        <v>429</v>
      </c>
      <c r="F45" s="169"/>
      <c r="G45" s="335"/>
      <c r="N45" s="334"/>
      <c r="O45" s="92"/>
      <c r="P45" s="92"/>
      <c r="Q45" s="451" t="s">
        <v>429</v>
      </c>
      <c r="R45" s="169"/>
      <c r="S45" s="169"/>
      <c r="T45" s="335"/>
    </row>
    <row r="46" spans="2:20">
      <c r="B46" s="334"/>
      <c r="C46" s="92"/>
      <c r="D46" s="92"/>
      <c r="E46" s="234" t="s">
        <v>424</v>
      </c>
      <c r="F46" s="169"/>
      <c r="G46" s="335"/>
      <c r="N46" s="334"/>
      <c r="O46" s="92"/>
      <c r="P46" s="92"/>
      <c r="Q46" s="234" t="s">
        <v>424</v>
      </c>
      <c r="R46" s="169"/>
      <c r="S46" s="169"/>
      <c r="T46" s="335"/>
    </row>
    <row r="47" spans="2:20">
      <c r="B47" s="334"/>
      <c r="C47" s="92"/>
      <c r="D47" s="92"/>
      <c r="E47" s="234" t="s">
        <v>425</v>
      </c>
      <c r="F47" s="169"/>
      <c r="G47" s="335"/>
      <c r="N47" s="334"/>
      <c r="O47" s="92"/>
      <c r="P47" s="92"/>
      <c r="Q47" s="234" t="s">
        <v>425</v>
      </c>
      <c r="R47" s="169"/>
      <c r="S47" s="169"/>
      <c r="T47" s="335"/>
    </row>
    <row r="48" spans="2:20">
      <c r="B48" s="334"/>
      <c r="C48" s="92"/>
      <c r="D48" s="92"/>
      <c r="E48" s="234"/>
      <c r="F48" s="92"/>
      <c r="G48" s="335"/>
      <c r="N48" s="334"/>
      <c r="O48" s="92"/>
      <c r="P48" s="92"/>
      <c r="Q48" s="234"/>
      <c r="R48" s="92"/>
      <c r="S48" s="92"/>
      <c r="T48" s="335"/>
    </row>
    <row r="49" spans="2:20">
      <c r="B49" s="454"/>
      <c r="C49" s="455"/>
      <c r="D49" s="455"/>
      <c r="E49" s="458"/>
      <c r="F49" s="455"/>
      <c r="G49" s="457"/>
      <c r="N49" s="454"/>
      <c r="O49" s="455"/>
      <c r="P49" s="455"/>
      <c r="Q49" s="458"/>
      <c r="R49" s="455"/>
      <c r="S49" s="455"/>
      <c r="T49" s="457"/>
    </row>
    <row r="50" spans="2:20">
      <c r="B50" s="722" t="s">
        <v>170</v>
      </c>
      <c r="C50" s="865"/>
      <c r="D50" s="865"/>
      <c r="E50" s="865"/>
      <c r="F50" s="865"/>
      <c r="G50" s="723"/>
      <c r="N50" s="722" t="s">
        <v>170</v>
      </c>
      <c r="O50" s="865"/>
      <c r="P50" s="865"/>
      <c r="Q50" s="865"/>
      <c r="R50" s="865"/>
      <c r="S50" s="865"/>
      <c r="T50" s="723"/>
    </row>
    <row r="51" spans="2:20">
      <c r="B51" s="334"/>
      <c r="C51" s="92"/>
      <c r="D51" s="92"/>
      <c r="E51" s="451"/>
      <c r="F51" s="92"/>
      <c r="G51" s="335"/>
      <c r="N51" s="334"/>
      <c r="O51" s="92"/>
      <c r="P51" s="92"/>
      <c r="Q51" s="451"/>
      <c r="R51" s="92"/>
      <c r="S51" s="92"/>
      <c r="T51" s="335"/>
    </row>
    <row r="52" spans="2:20">
      <c r="B52" s="334"/>
      <c r="C52" s="92"/>
      <c r="D52" s="92"/>
      <c r="E52" s="451" t="s">
        <v>420</v>
      </c>
      <c r="F52" s="92" t="s">
        <v>421</v>
      </c>
      <c r="G52" s="335"/>
      <c r="N52" s="334"/>
      <c r="O52" s="92"/>
      <c r="P52" s="92"/>
      <c r="Q52" s="451" t="s">
        <v>420</v>
      </c>
      <c r="R52" s="92" t="s">
        <v>421</v>
      </c>
      <c r="S52" s="545" t="s">
        <v>567</v>
      </c>
      <c r="T52" s="335"/>
    </row>
    <row r="53" spans="2:20">
      <c r="B53" s="334"/>
      <c r="C53" s="92"/>
      <c r="D53" s="92"/>
      <c r="E53" s="451" t="s">
        <v>422</v>
      </c>
      <c r="F53" s="169"/>
      <c r="G53" s="335"/>
      <c r="N53" s="334"/>
      <c r="O53" s="92"/>
      <c r="P53" s="92"/>
      <c r="Q53" s="451" t="s">
        <v>422</v>
      </c>
      <c r="R53" s="169"/>
      <c r="S53" s="169"/>
      <c r="T53" s="335"/>
    </row>
    <row r="54" spans="2:20">
      <c r="B54" s="334"/>
      <c r="C54" s="92"/>
      <c r="D54" s="92"/>
      <c r="E54" s="451" t="s">
        <v>423</v>
      </c>
      <c r="F54" s="169"/>
      <c r="G54" s="335"/>
      <c r="N54" s="334"/>
      <c r="O54" s="92"/>
      <c r="P54" s="92"/>
      <c r="Q54" s="451" t="s">
        <v>423</v>
      </c>
      <c r="R54" s="169"/>
      <c r="S54" s="169"/>
      <c r="T54" s="335"/>
    </row>
    <row r="55" spans="2:20">
      <c r="B55" s="334"/>
      <c r="C55" s="92"/>
      <c r="D55" s="92"/>
      <c r="E55" s="451" t="s">
        <v>429</v>
      </c>
      <c r="F55" s="169"/>
      <c r="G55" s="335"/>
      <c r="N55" s="334"/>
      <c r="O55" s="92"/>
      <c r="P55" s="92"/>
      <c r="Q55" s="451" t="s">
        <v>429</v>
      </c>
      <c r="R55" s="169"/>
      <c r="S55" s="169"/>
      <c r="T55" s="335"/>
    </row>
    <row r="56" spans="2:20">
      <c r="B56" s="334"/>
      <c r="C56" s="92"/>
      <c r="D56" s="92"/>
      <c r="E56" s="451" t="s">
        <v>424</v>
      </c>
      <c r="F56" s="169"/>
      <c r="G56" s="335"/>
      <c r="N56" s="334"/>
      <c r="O56" s="92"/>
      <c r="P56" s="92"/>
      <c r="Q56" s="451" t="s">
        <v>424</v>
      </c>
      <c r="R56" s="169"/>
      <c r="S56" s="169"/>
      <c r="T56" s="335"/>
    </row>
    <row r="57" spans="2:20">
      <c r="B57" s="334"/>
      <c r="C57" s="92"/>
      <c r="D57" s="92"/>
      <c r="E57" s="234" t="s">
        <v>431</v>
      </c>
      <c r="F57" s="169"/>
      <c r="G57" s="335"/>
      <c r="N57" s="334"/>
      <c r="O57" s="92"/>
      <c r="P57" s="92"/>
      <c r="Q57" s="234" t="s">
        <v>431</v>
      </c>
      <c r="R57" s="169"/>
      <c r="S57" s="169"/>
      <c r="T57" s="335"/>
    </row>
    <row r="58" spans="2:20">
      <c r="B58" s="334"/>
      <c r="C58" s="92"/>
      <c r="D58" s="92"/>
      <c r="E58" s="234" t="s">
        <v>432</v>
      </c>
      <c r="F58" s="169"/>
      <c r="G58" s="335"/>
      <c r="N58" s="334"/>
      <c r="O58" s="92"/>
      <c r="P58" s="92"/>
      <c r="Q58" s="234" t="s">
        <v>432</v>
      </c>
      <c r="R58" s="169"/>
      <c r="S58" s="169"/>
      <c r="T58" s="335"/>
    </row>
    <row r="59" spans="2:20">
      <c r="B59" s="334"/>
      <c r="C59" s="92"/>
      <c r="D59" s="92"/>
      <c r="E59" s="234" t="s">
        <v>425</v>
      </c>
      <c r="F59" s="169"/>
      <c r="G59" s="335"/>
      <c r="N59" s="334"/>
      <c r="O59" s="92"/>
      <c r="P59" s="92"/>
      <c r="Q59" s="234" t="s">
        <v>425</v>
      </c>
      <c r="R59" s="169"/>
      <c r="S59" s="169"/>
      <c r="T59" s="335"/>
    </row>
    <row r="60" spans="2:20">
      <c r="B60" s="334"/>
      <c r="C60" s="92"/>
      <c r="D60" s="92"/>
      <c r="E60" s="234" t="s">
        <v>433</v>
      </c>
      <c r="F60" s="169"/>
      <c r="G60" s="335"/>
      <c r="N60" s="334"/>
      <c r="O60" s="92"/>
      <c r="P60" s="92"/>
      <c r="Q60" s="234" t="s">
        <v>433</v>
      </c>
      <c r="R60" s="169"/>
      <c r="S60" s="169"/>
      <c r="T60" s="335"/>
    </row>
    <row r="61" spans="2:20">
      <c r="B61" s="454"/>
      <c r="C61" s="455"/>
      <c r="D61" s="455"/>
      <c r="E61" s="456"/>
      <c r="F61" s="455"/>
      <c r="G61" s="457"/>
      <c r="N61" s="454"/>
      <c r="O61" s="455"/>
      <c r="P61" s="455"/>
      <c r="Q61" s="456"/>
      <c r="R61" s="455"/>
      <c r="S61" s="455"/>
      <c r="T61" s="457"/>
    </row>
    <row r="62" spans="2:20">
      <c r="B62" s="870" t="s">
        <v>168</v>
      </c>
      <c r="C62" s="871"/>
      <c r="D62" s="871"/>
      <c r="E62" s="871"/>
      <c r="F62" s="871"/>
      <c r="G62" s="872"/>
      <c r="N62" s="870" t="s">
        <v>168</v>
      </c>
      <c r="O62" s="871"/>
      <c r="P62" s="871"/>
      <c r="Q62" s="871"/>
      <c r="R62" s="871"/>
      <c r="S62" s="871"/>
      <c r="T62" s="872"/>
    </row>
    <row r="63" spans="2:20">
      <c r="B63" s="459"/>
      <c r="C63" s="460"/>
      <c r="D63" s="460"/>
      <c r="E63" s="461"/>
      <c r="F63" s="460"/>
      <c r="G63" s="462"/>
      <c r="N63" s="459"/>
      <c r="O63" s="460"/>
      <c r="P63" s="460"/>
      <c r="Q63" s="542"/>
      <c r="R63" s="460"/>
      <c r="S63" s="460"/>
      <c r="T63" s="462"/>
    </row>
    <row r="64" spans="2:20">
      <c r="B64" s="334"/>
      <c r="C64" s="92"/>
      <c r="D64" s="92"/>
      <c r="E64" s="451" t="s">
        <v>420</v>
      </c>
      <c r="F64" s="92" t="s">
        <v>421</v>
      </c>
      <c r="G64" s="335"/>
      <c r="N64" s="334"/>
      <c r="O64" s="92"/>
      <c r="P64" s="92"/>
      <c r="Q64" s="451" t="s">
        <v>420</v>
      </c>
      <c r="R64" s="92" t="s">
        <v>421</v>
      </c>
      <c r="S64" s="545" t="s">
        <v>567</v>
      </c>
      <c r="T64" s="335"/>
    </row>
    <row r="65" spans="2:20">
      <c r="B65" s="334"/>
      <c r="C65" s="92"/>
      <c r="D65" s="92"/>
      <c r="E65" s="451" t="s">
        <v>422</v>
      </c>
      <c r="F65" s="169"/>
      <c r="G65" s="335"/>
      <c r="N65" s="334"/>
      <c r="O65" s="92"/>
      <c r="P65" s="92"/>
      <c r="Q65" s="451" t="s">
        <v>422</v>
      </c>
      <c r="R65" s="169"/>
      <c r="S65" s="169"/>
      <c r="T65" s="335"/>
    </row>
    <row r="66" spans="2:20">
      <c r="B66" s="334"/>
      <c r="C66" s="92"/>
      <c r="D66" s="92"/>
      <c r="E66" s="451" t="s">
        <v>427</v>
      </c>
      <c r="F66" s="169"/>
      <c r="G66" s="335"/>
      <c r="N66" s="334"/>
      <c r="O66" s="92"/>
      <c r="P66" s="92"/>
      <c r="Q66" s="451" t="s">
        <v>427</v>
      </c>
      <c r="R66" s="169"/>
      <c r="S66" s="169"/>
      <c r="T66" s="335"/>
    </row>
    <row r="67" spans="2:20">
      <c r="B67" s="334"/>
      <c r="C67" s="92"/>
      <c r="D67" s="92"/>
      <c r="E67" s="451" t="s">
        <v>428</v>
      </c>
      <c r="F67" s="169"/>
      <c r="G67" s="335"/>
      <c r="N67" s="334"/>
      <c r="O67" s="92"/>
      <c r="P67" s="92"/>
      <c r="Q67" s="451" t="s">
        <v>428</v>
      </c>
      <c r="R67" s="169"/>
      <c r="S67" s="169"/>
      <c r="T67" s="335"/>
    </row>
    <row r="68" spans="2:20">
      <c r="B68" s="334"/>
      <c r="C68" s="92"/>
      <c r="D68" s="92"/>
      <c r="E68" s="451" t="s">
        <v>423</v>
      </c>
      <c r="F68" s="169"/>
      <c r="G68" s="335"/>
      <c r="N68" s="334"/>
      <c r="O68" s="92"/>
      <c r="P68" s="92"/>
      <c r="Q68" s="451" t="s">
        <v>423</v>
      </c>
      <c r="R68" s="169"/>
      <c r="S68" s="169"/>
      <c r="T68" s="335"/>
    </row>
    <row r="69" spans="2:20">
      <c r="B69" s="334"/>
      <c r="C69" s="92"/>
      <c r="D69" s="92"/>
      <c r="E69" s="234" t="s">
        <v>429</v>
      </c>
      <c r="F69" s="169"/>
      <c r="G69" s="335"/>
      <c r="N69" s="334"/>
      <c r="O69" s="92"/>
      <c r="P69" s="92"/>
      <c r="Q69" s="234" t="s">
        <v>429</v>
      </c>
      <c r="R69" s="169"/>
      <c r="S69" s="169"/>
      <c r="T69" s="335"/>
    </row>
    <row r="70" spans="2:20">
      <c r="B70" s="334"/>
      <c r="C70" s="92"/>
      <c r="D70" s="92"/>
      <c r="E70" s="234" t="s">
        <v>424</v>
      </c>
      <c r="F70" s="169"/>
      <c r="G70" s="335"/>
      <c r="N70" s="334"/>
      <c r="O70" s="92"/>
      <c r="P70" s="92"/>
      <c r="Q70" s="234" t="s">
        <v>424</v>
      </c>
      <c r="R70" s="169"/>
      <c r="S70" s="169"/>
      <c r="T70" s="335"/>
    </row>
    <row r="71" spans="2:20">
      <c r="B71" s="334"/>
      <c r="C71" s="92"/>
      <c r="D71" s="92"/>
      <c r="E71" s="234" t="s">
        <v>425</v>
      </c>
      <c r="F71" s="169"/>
      <c r="G71" s="335"/>
      <c r="N71" s="334"/>
      <c r="O71" s="92"/>
      <c r="P71" s="92"/>
      <c r="Q71" s="234" t="s">
        <v>425</v>
      </c>
      <c r="R71" s="169"/>
      <c r="S71" s="169"/>
      <c r="T71" s="335"/>
    </row>
    <row r="72" spans="2:20">
      <c r="B72" s="334"/>
      <c r="C72" s="92"/>
      <c r="D72" s="92"/>
      <c r="E72" s="234" t="s">
        <v>433</v>
      </c>
      <c r="F72" s="169"/>
      <c r="G72" s="335"/>
      <c r="N72" s="334"/>
      <c r="O72" s="92"/>
      <c r="P72" s="92"/>
      <c r="Q72" s="234" t="s">
        <v>433</v>
      </c>
      <c r="R72" s="169"/>
      <c r="S72" s="169"/>
      <c r="T72" s="335"/>
    </row>
    <row r="73" spans="2:20">
      <c r="B73" s="454"/>
      <c r="C73" s="455"/>
      <c r="D73" s="455"/>
      <c r="E73" s="456"/>
      <c r="F73" s="455"/>
      <c r="G73" s="457"/>
      <c r="N73" s="454"/>
      <c r="O73" s="455"/>
      <c r="P73" s="455"/>
      <c r="Q73" s="456"/>
      <c r="R73" s="455"/>
      <c r="S73" s="455"/>
      <c r="T73" s="457"/>
    </row>
  </sheetData>
  <mergeCells count="23">
    <mergeCell ref="N62:T62"/>
    <mergeCell ref="B62:G62"/>
    <mergeCell ref="B39:G39"/>
    <mergeCell ref="E7:F7"/>
    <mergeCell ref="B7:D7"/>
    <mergeCell ref="R7:S7"/>
    <mergeCell ref="B23:G23"/>
    <mergeCell ref="B50:G50"/>
    <mergeCell ref="N23:T23"/>
    <mergeCell ref="N39:T39"/>
    <mergeCell ref="N50:T50"/>
    <mergeCell ref="R8:S8"/>
    <mergeCell ref="R9:S9"/>
    <mergeCell ref="N13:T13"/>
    <mergeCell ref="N10:T11"/>
    <mergeCell ref="A1:K1"/>
    <mergeCell ref="B8:D8"/>
    <mergeCell ref="E8:F8"/>
    <mergeCell ref="B13:G13"/>
    <mergeCell ref="E6:F6"/>
    <mergeCell ref="B6:D6"/>
    <mergeCell ref="A3:S3"/>
    <mergeCell ref="R6:S6"/>
  </mergeCells>
  <pageMargins left="0.7" right="0.7" top="0.75" bottom="0.75" header="0.3" footer="0.3"/>
  <pageSetup scale="6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26</vt:i4>
      </vt:variant>
    </vt:vector>
  </HeadingPairs>
  <TitlesOfParts>
    <vt:vector size="43" baseType="lpstr">
      <vt:lpstr>Instructions</vt:lpstr>
      <vt:lpstr>All - Building</vt:lpstr>
      <vt:lpstr>All - Metered Energy</vt:lpstr>
      <vt:lpstr>All - Delivered Energy</vt:lpstr>
      <vt:lpstr>All - Annual Summary</vt:lpstr>
      <vt:lpstr>Drop Down Lists</vt:lpstr>
      <vt:lpstr>All - Graphs</vt:lpstr>
      <vt:lpstr>All - Space Functions</vt:lpstr>
      <vt:lpstr>L1 - EEM Summary</vt:lpstr>
      <vt:lpstr>L2 - End Use Breakdown</vt:lpstr>
      <vt:lpstr>L2 - Envelope</vt:lpstr>
      <vt:lpstr>L2 - HVAC</vt:lpstr>
      <vt:lpstr>L2 Equipment Inventory</vt:lpstr>
      <vt:lpstr>L2 - Lighting Elec &amp; Plug Loads</vt:lpstr>
      <vt:lpstr>L2 - EEM Summary</vt:lpstr>
      <vt:lpstr>L2 - QA-QC</vt:lpstr>
      <vt:lpstr>Asset Score Inputs (optional)</vt:lpstr>
      <vt:lpstr>Instructions!EnergyConversionRates</vt:lpstr>
      <vt:lpstr>EnergyConversionRates</vt:lpstr>
      <vt:lpstr>EnergyPerformance</vt:lpstr>
      <vt:lpstr>Instructions!EnergyUnits</vt:lpstr>
      <vt:lpstr>EnergyUnits</vt:lpstr>
      <vt:lpstr>'All - Annual Summary'!Print_Area</vt:lpstr>
      <vt:lpstr>'All - Building'!Print_Area</vt:lpstr>
      <vt:lpstr>'All - Delivered Energy'!Print_Area</vt:lpstr>
      <vt:lpstr>'All - Graphs'!Print_Area</vt:lpstr>
      <vt:lpstr>'All - Metered Energy'!Print_Area</vt:lpstr>
      <vt:lpstr>'All - Space Functions'!Print_Area</vt:lpstr>
      <vt:lpstr>'L1 - EEM Summary'!Print_Area</vt:lpstr>
      <vt:lpstr>'L2 - EEM Summary'!Print_Area</vt:lpstr>
      <vt:lpstr>'L2 - End Use Breakdown'!Print_Area</vt:lpstr>
      <vt:lpstr>'L2 - Envelope'!Print_Area</vt:lpstr>
      <vt:lpstr>'L2 - HVAC'!Print_Area</vt:lpstr>
      <vt:lpstr>'L2 - Lighting Elec &amp; Plug Loads'!Print_Area</vt:lpstr>
      <vt:lpstr>'L2 - QA-QC'!Print_Area</vt:lpstr>
      <vt:lpstr>'L2 Equipment Inventory'!Print_Area</vt:lpstr>
      <vt:lpstr>'All - Metered Energy'!Print_Titles</vt:lpstr>
      <vt:lpstr>'L2 - QA-QC'!Print_Titles</vt:lpstr>
      <vt:lpstr>SI_Conversion_Rates</vt:lpstr>
      <vt:lpstr>SI_Energy_Units</vt:lpstr>
      <vt:lpstr>UnitConversionTable</vt:lpstr>
      <vt:lpstr>Units</vt:lpstr>
      <vt:lpstr>'All - Annual Summary'!UtilityData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Nitish Hirve</dc:creator>
  <cp:lastModifiedBy>Walker,Matt</cp:lastModifiedBy>
  <cp:lastPrinted>2019-10-10T19:00:11Z</cp:lastPrinted>
  <dcterms:created xsi:type="dcterms:W3CDTF">2015-05-21T20:24:11Z</dcterms:created>
  <dcterms:modified xsi:type="dcterms:W3CDTF">2019-10-22T18:38:31Z</dcterms:modified>
</cp:coreProperties>
</file>