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SpecPub\Books\Proc for Comm Bldg Energy Audits second edition\REPRINTS\2013 November\replacement web content\"/>
    </mc:Choice>
  </mc:AlternateContent>
  <bookViews>
    <workbookView xWindow="360" yWindow="105" windowWidth="20955" windowHeight="9975"/>
  </bookViews>
  <sheets>
    <sheet name="Disclaimer" sheetId="8" r:id="rId1"/>
    <sheet name="Instructions" sheetId="4" r:id="rId2"/>
    <sheet name="Sample End-use Breakdown" sheetId="6" r:id="rId3"/>
    <sheet name="Sample Peak kW Breakdown" sheetId="7" r:id="rId4"/>
    <sheet name="Conversion Tables" sheetId="5" r:id="rId5"/>
  </sheets>
  <externalReferences>
    <externalReference r:id="rId6"/>
  </externalReferences>
  <definedNames>
    <definedName name="_1___123Graph_ACHART_1" localSheetId="2" hidden="1">'[1]Op. Lease'!#REF!</definedName>
    <definedName name="_10___123Graph_XCHART_2" localSheetId="2" hidden="1">'[1]Op. Lease'!#REF!</definedName>
    <definedName name="_11___123Graph_XCHART_2" localSheetId="3" hidden="1">'[1]Op. Lease'!#REF!</definedName>
    <definedName name="_12___123Graph_XCHART_2" hidden="1">'[1]Op. Lease'!#REF!</definedName>
    <definedName name="_13__123Graph_ACHART_1" hidden="1">'[1]Op. Lease'!#REF!</definedName>
    <definedName name="_14__123Graph_ACHART_2" hidden="1">'[1]Op. Lease'!#REF!</definedName>
    <definedName name="_15__123Graph_XCHART_1" hidden="1">'[1]Op. Lease'!#REF!</definedName>
    <definedName name="_16__123Graph_XCHART_2" hidden="1">'[1]Op. Lease'!#REF!</definedName>
    <definedName name="_2___123Graph_ACHART_1" localSheetId="3" hidden="1">'[1]Op. Lease'!#REF!</definedName>
    <definedName name="_3___123Graph_ACHART_1" hidden="1">'[1]Op. Lease'!#REF!</definedName>
    <definedName name="_4___123Graph_ACHART_2" localSheetId="2" hidden="1">'[1]Op. Lease'!#REF!</definedName>
    <definedName name="_5___123Graph_ACHART_2" localSheetId="3" hidden="1">'[1]Op. Lease'!#REF!</definedName>
    <definedName name="_6___123Graph_ACHART_2" hidden="1">'[1]Op. Lease'!#REF!</definedName>
    <definedName name="_7___123Graph_XCHART_1" localSheetId="2" hidden="1">'[1]Op. Lease'!#REF!</definedName>
    <definedName name="_8___123Graph_XCHART_1" localSheetId="3" hidden="1">'[1]Op. Lease'!#REF!</definedName>
    <definedName name="_9___123Graph_XCHART_1" hidden="1">'[1]Op. Lease'!#REF!</definedName>
    <definedName name="EnergyUnits">'Conversion Tables'!$B$4:$B$25</definedName>
    <definedName name="_xlnm.Print_Area" localSheetId="4">'Conversion Tables'!$A$1:$G$48</definedName>
    <definedName name="_xlnm.Print_Area" localSheetId="2">'Sample End-use Breakdown'!$A$1:$P$103</definedName>
    <definedName name="_xlnm.Print_Area" localSheetId="3">'Sample Peak kW Breakdown'!$A$1:$Q$56</definedName>
    <definedName name="_xlnm.Print_Titles" localSheetId="2">'Sample End-use Breakdown'!$1:$2</definedName>
    <definedName name="UnitConversionTable">'Conversion Tables'!$B$4:$C$24</definedName>
  </definedNames>
  <calcPr calcId="152511"/>
</workbook>
</file>

<file path=xl/calcChain.xml><?xml version="1.0" encoding="utf-8"?>
<calcChain xmlns="http://schemas.openxmlformats.org/spreadsheetml/2006/main">
  <c r="A77" i="6" l="1"/>
  <c r="I48" i="6"/>
  <c r="A48" i="6"/>
  <c r="C13" i="6"/>
  <c r="D13" i="6"/>
  <c r="E13" i="6"/>
  <c r="B29" i="7"/>
  <c r="C26" i="7"/>
  <c r="C29" i="7" s="1"/>
  <c r="C10" i="7"/>
  <c r="E29" i="6"/>
  <c r="E32" i="6" s="1"/>
  <c r="D7" i="6"/>
  <c r="B32" i="6"/>
  <c r="D29" i="6"/>
  <c r="D32" i="6" s="1"/>
  <c r="C29" i="6"/>
  <c r="C32" i="6"/>
  <c r="F13" i="6"/>
  <c r="D8" i="6"/>
  <c r="F23" i="6" s="1"/>
  <c r="D6" i="6"/>
  <c r="D5" i="6"/>
  <c r="A29" i="5"/>
  <c r="A30" i="5" s="1"/>
  <c r="A31" i="5" s="1"/>
  <c r="A32" i="5" s="1"/>
  <c r="A33" i="5" s="1"/>
  <c r="C12" i="5"/>
  <c r="A22" i="4"/>
  <c r="A28" i="4"/>
  <c r="A30" i="4" s="1"/>
  <c r="A33" i="4" s="1"/>
  <c r="A39" i="4" s="1"/>
  <c r="D17" i="7"/>
  <c r="C31" i="6"/>
  <c r="E31" i="6"/>
  <c r="F30" i="6"/>
  <c r="F26" i="6" l="1"/>
  <c r="F18" i="6"/>
  <c r="F16" i="6"/>
  <c r="F19" i="6"/>
  <c r="F21" i="6"/>
  <c r="F25" i="6"/>
  <c r="D31" i="6"/>
  <c r="F27" i="6"/>
  <c r="D24" i="7"/>
  <c r="D16" i="7"/>
  <c r="D21" i="7"/>
  <c r="D13" i="7"/>
  <c r="D20" i="7"/>
  <c r="D12" i="7"/>
  <c r="D23" i="7"/>
  <c r="D19" i="7"/>
  <c r="D15" i="7"/>
  <c r="D11" i="7"/>
  <c r="D22" i="7"/>
  <c r="D18" i="7"/>
  <c r="D14" i="7"/>
  <c r="C28" i="7"/>
  <c r="F20" i="6"/>
  <c r="F24" i="6"/>
  <c r="F15" i="6"/>
  <c r="F14" i="6"/>
  <c r="F22" i="6"/>
  <c r="F17" i="6"/>
  <c r="F29" i="6" l="1"/>
  <c r="F31" i="6" s="1"/>
  <c r="D26" i="7"/>
  <c r="G17" i="6"/>
  <c r="G24" i="6"/>
  <c r="G19" i="6"/>
  <c r="G14" i="6"/>
  <c r="G16" i="6"/>
  <c r="G25" i="6"/>
  <c r="F32" i="6"/>
  <c r="G26" i="6"/>
  <c r="G20" i="6"/>
  <c r="G15" i="6"/>
  <c r="G21" i="6" l="1"/>
  <c r="G29" i="6" s="1"/>
  <c r="G18" i="6"/>
  <c r="G27" i="6"/>
  <c r="G23" i="6"/>
  <c r="G22" i="6"/>
</calcChain>
</file>

<file path=xl/sharedStrings.xml><?xml version="1.0" encoding="utf-8"?>
<sst xmlns="http://schemas.openxmlformats.org/spreadsheetml/2006/main" count="136" uniqueCount="102">
  <si>
    <t>Pumps</t>
  </si>
  <si>
    <t>End Use</t>
  </si>
  <si>
    <t>%</t>
  </si>
  <si>
    <t>kWh</t>
  </si>
  <si>
    <t>therms</t>
  </si>
  <si>
    <t>Total Estimated</t>
  </si>
  <si>
    <t>Percent of Actual</t>
  </si>
  <si>
    <t>Historical Billing</t>
  </si>
  <si>
    <t>Replace the sheet titles with your own. Note project name, date, etc.</t>
  </si>
  <si>
    <t>Sample End-Use Breakdown</t>
  </si>
  <si>
    <t>Cooking</t>
  </si>
  <si>
    <t>Ventilation</t>
  </si>
  <si>
    <t>Heating</t>
  </si>
  <si>
    <t>Cooling</t>
  </si>
  <si>
    <t>Water Heating</t>
  </si>
  <si>
    <t>Refrigeration</t>
  </si>
  <si>
    <t>Office Equipment</t>
  </si>
  <si>
    <t>Miscellaneous</t>
  </si>
  <si>
    <t>Process</t>
  </si>
  <si>
    <t>Lighting (Exterior)</t>
  </si>
  <si>
    <t>Lighting (Interior)</t>
  </si>
  <si>
    <t>Air Compressors</t>
  </si>
  <si>
    <t>You may need to add additional end uses for your building, if they are significant.</t>
  </si>
  <si>
    <t>a) Detailed measurements of end uses, measured over time</t>
  </si>
  <si>
    <t>b) Spot measurements of end uses, with estimated hours of operation</t>
  </si>
  <si>
    <t>Energy Units</t>
  </si>
  <si>
    <t>Notes</t>
  </si>
  <si>
    <t>MWh</t>
  </si>
  <si>
    <t>dekatherms</t>
  </si>
  <si>
    <t>MJ</t>
  </si>
  <si>
    <t>cubic feet (NG)</t>
  </si>
  <si>
    <t>MCF (NG)</t>
  </si>
  <si>
    <t>short ton (coal)</t>
  </si>
  <si>
    <t>ASTM Standard D388</t>
  </si>
  <si>
    <t>ASTM Standard D975</t>
  </si>
  <si>
    <t>ASTM Standard D4814</t>
  </si>
  <si>
    <t>lbs steam</t>
  </si>
  <si>
    <t>Input Unit 1</t>
  </si>
  <si>
    <t>Input Unit 2</t>
  </si>
  <si>
    <t>Building Gross Floor Area</t>
  </si>
  <si>
    <t>Floor Area Units</t>
  </si>
  <si>
    <t>Combined Output Units</t>
  </si>
  <si>
    <t>Assumptions / Notes / Conclusions</t>
  </si>
  <si>
    <t>estimates based on similar buildings.</t>
  </si>
  <si>
    <t>one of the following:</t>
  </si>
  <si>
    <t xml:space="preserve">c) Detailed calculations or hourly simulations of equipment performance based on </t>
  </si>
  <si>
    <t>derived from the data.</t>
  </si>
  <si>
    <t xml:space="preserve">The remaining cells will be calculated as a result. A sample sheet is included for your reference, or you may </t>
  </si>
  <si>
    <t>begin from the blank copy.</t>
  </si>
  <si>
    <t>Input the historical energy consumption for your building.</t>
  </si>
  <si>
    <t>Input Unit 3</t>
  </si>
  <si>
    <t>Input Energy Units</t>
  </si>
  <si>
    <t>Combined Energy Use</t>
  </si>
  <si>
    <t>cubic feet (propane)</t>
  </si>
  <si>
    <t>gallons (propane)</t>
  </si>
  <si>
    <t>gallons (gasoline)</t>
  </si>
  <si>
    <t>gallons (diesel)</t>
  </si>
  <si>
    <t>gallons (fuel oil #1)</t>
  </si>
  <si>
    <t>gallons (fuel oil #2)</t>
  </si>
  <si>
    <t>gallons (fuel oil #3)</t>
  </si>
  <si>
    <t>gallons (fuel oil #4)</t>
  </si>
  <si>
    <t>gallons (fuel oil #5)</t>
  </si>
  <si>
    <t>gallons (fuel oil #6)</t>
  </si>
  <si>
    <t>Sample Peak Demand (kW) Breakdown</t>
  </si>
  <si>
    <t>kW</t>
  </si>
  <si>
    <t>Peak Demand (kW) Breakdown</t>
  </si>
  <si>
    <t>Peak Demand Units</t>
  </si>
  <si>
    <t>Other Plug Loads</t>
  </si>
  <si>
    <t>Sample End-Use Breakdown Instructions</t>
  </si>
  <si>
    <r>
      <rPr>
        <b/>
        <i/>
        <sz val="14"/>
        <rFont val="Arial"/>
        <family val="2"/>
      </rPr>
      <t>Procedures for Commercial Building Energy Audits</t>
    </r>
    <r>
      <rPr>
        <b/>
        <sz val="14"/>
        <rFont val="Arial"/>
        <family val="2"/>
      </rPr>
      <t>, Second Edition</t>
    </r>
  </si>
  <si>
    <t xml:space="preserve">Use this template as a starting point for an end-use breakdown (end-use disaggregation).  </t>
  </si>
  <si>
    <t xml:space="preserve">Estimate the energy consumption of end-use systems in the buildings and enter these estimates </t>
  </si>
  <si>
    <r>
      <t xml:space="preserve">into the appropriate column in the table. Spaces for inputs are marked in </t>
    </r>
    <r>
      <rPr>
        <sz val="10"/>
        <color indexed="12"/>
        <rFont val="Arial"/>
        <family val="2"/>
      </rPr>
      <t>blue</t>
    </r>
    <r>
      <rPr>
        <sz val="10"/>
        <rFont val="Arial"/>
        <family val="2"/>
      </rPr>
      <t xml:space="preserve"> </t>
    </r>
    <r>
      <rPr>
        <sz val="10"/>
        <color indexed="12"/>
        <rFont val="Arial"/>
        <family val="2"/>
      </rPr>
      <t>text</t>
    </r>
    <r>
      <rPr>
        <sz val="10"/>
        <rFont val="Arial"/>
        <family val="2"/>
      </rPr>
      <t>.</t>
    </r>
  </si>
  <si>
    <t xml:space="preserve">For a Level 1 analysis, these estimates may be based on expected equipment densities or </t>
  </si>
  <si>
    <t xml:space="preserve">For a Level 2 or Level 3 analysis, the end-use estimates for major end uses may be based upon </t>
  </si>
  <si>
    <t>(listed from most accurate to least accurate)</t>
  </si>
  <si>
    <t xml:space="preserve">    with analysis to support annualization of the measured data</t>
  </si>
  <si>
    <t xml:space="preserve">    manufacturers' specifications or design drawings</t>
  </si>
  <si>
    <t>d) Assumptions of typical end-use densities</t>
  </si>
  <si>
    <r>
      <t>Replace the inputs in</t>
    </r>
    <r>
      <rPr>
        <sz val="10"/>
        <color indexed="12"/>
        <rFont val="Arial"/>
        <family val="2"/>
      </rPr>
      <t xml:space="preserve"> blue text</t>
    </r>
    <r>
      <rPr>
        <sz val="10"/>
        <rFont val="Arial"/>
        <family val="2"/>
      </rPr>
      <t xml:space="preserve"> with data for your billing, including the end-use estimates, the </t>
    </r>
  </si>
  <si>
    <t xml:space="preserve">building gross floor area (in units of your choosing), and the historical billing data totals for </t>
  </si>
  <si>
    <t>comparison. These inputs should be consistent with the historical energy use</t>
  </si>
  <si>
    <t>used as part of the Preliminary Energy-Use Analysis Template.</t>
  </si>
  <si>
    <t xml:space="preserve">Use the space below the table to document your assumptions or to note conclusions that can be </t>
  </si>
  <si>
    <t xml:space="preserve">For example, if the template were used for a data center, you would want to include a separate line </t>
  </si>
  <si>
    <t>item for input power supplied to uninterruptible power supplies (UPSs). It is the auditor's</t>
  </si>
  <si>
    <t xml:space="preserve">responsibility to chose end-use categories that are meaningful for the building. These are listed </t>
  </si>
  <si>
    <t>for guidance as typical end-use categories.</t>
  </si>
  <si>
    <t>Conversion Factor to kBtu</t>
  </si>
  <si>
    <t>kBtu</t>
  </si>
  <si>
    <t>ft^2</t>
  </si>
  <si>
    <t>Combined Fuel End-Use Breakdown</t>
  </si>
  <si>
    <t>Conversion Table to kBtu</t>
  </si>
  <si>
    <t>Conversion to kBtu</t>
  </si>
  <si>
    <t>MMBtu</t>
  </si>
  <si>
    <t xml:space="preserve">Delete rows in the end-use table that are not necessary for your building. This will eliminate blank </t>
  </si>
  <si>
    <t>labels on your chart.</t>
  </si>
  <si>
    <r>
      <t xml:space="preserve">2009 </t>
    </r>
    <r>
      <rPr>
        <i/>
        <sz val="10"/>
        <color indexed="8"/>
        <rFont val="Arial"/>
        <family val="2"/>
      </rPr>
      <t>ASHRAE Handbook—Fundamentals</t>
    </r>
    <r>
      <rPr>
        <sz val="10"/>
        <color indexed="8"/>
        <rFont val="Arial"/>
        <family val="2"/>
      </rPr>
      <t>, Table 6, page 28.7</t>
    </r>
  </si>
  <si>
    <r>
      <t xml:space="preserve">2009 </t>
    </r>
    <r>
      <rPr>
        <i/>
        <sz val="10"/>
        <color indexed="8"/>
        <rFont val="Arial"/>
        <family val="2"/>
      </rPr>
      <t>ASHRAE Handbook—Fundamentals</t>
    </r>
    <r>
      <rPr>
        <sz val="10"/>
        <color indexed="8"/>
        <rFont val="Arial"/>
        <family val="2"/>
      </rPr>
      <t>, page 28.5</t>
    </r>
  </si>
  <si>
    <r>
      <t xml:space="preserve">2009 </t>
    </r>
    <r>
      <rPr>
        <i/>
        <sz val="10"/>
        <color indexed="8"/>
        <rFont val="Arial"/>
        <family val="2"/>
      </rPr>
      <t>ASHRAE Handbook—Fundamentals</t>
    </r>
    <r>
      <rPr>
        <sz val="10"/>
        <color indexed="8"/>
        <rFont val="Arial"/>
        <family val="2"/>
      </rPr>
      <t>, Refrigerant-718 (steam) table, page 30.37</t>
    </r>
  </si>
  <si>
    <t>Sources</t>
  </si>
  <si>
    <t>© 2011 ASHRAE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</si>
</sst>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6" formatCode="&quot;$&quot;#,##0_);[Red]\(&quot;$&quot;#,##0\)"/>
    <numFmt numFmtId="7" formatCode="&quot;$&quot;#,##0.00_);\(&quot;$&quot;#,##0.00\)"/>
    <numFmt numFmtId="43" formatCode="_(* #,##0.00_);_(* \(#,##0.00\);_(* &quot;-&quot;??_);_(@_)"/>
    <numFmt numFmtId="164" formatCode="_(* #,##0.0_);_(* \(#,##0.0\);_(* &quot;-&quot;??_);_(@_)"/>
    <numFmt numFmtId="165" formatCode="_(* #,##0_);_(* \(#,##0\);_(* &quot;-&quot;??_);_(@_)"/>
    <numFmt numFmtId="166" formatCode="0.0000000000"/>
    <numFmt numFmtId="167" formatCode="m/d"/>
    <numFmt numFmtId="168" formatCode="&quot;$&quot;#,##0.00000"/>
    <numFmt numFmtId="169" formatCode="_-* #,##0.0_-;\-* #,##0.0_-;_-* &quot;-&quot;??_-;_-@_-"/>
    <numFmt numFmtId="170" formatCode="#,##0.00&quot; $&quot;;\-#,##0.00&quot; $&quot;"/>
    <numFmt numFmtId="171" formatCode="0.00_)"/>
    <numFmt numFmtId="172" formatCode="&quot;$&quot;#,##0.00\ ;[Red]\(&quot;$&quot;#,##0.00\)"/>
    <numFmt numFmtId="173" formatCode="&quot;$&quot;#,##0.0000"/>
    <numFmt numFmtId="174" formatCode="&quot;$&quot;#,##0.00"/>
    <numFmt numFmtId="175" formatCode="0.0%"/>
  </numFmts>
  <fonts count="37">
    <font>
      <sz val="11"/>
      <color theme="1"/>
      <name val="Calibri"/>
      <family val="2"/>
      <scheme val="minor"/>
    </font>
    <font>
      <sz val="10"/>
      <name val="Arial"/>
      <family val="2"/>
    </font>
    <font>
      <b/>
      <sz val="10"/>
      <name val="Arial"/>
      <family val="2"/>
    </font>
    <font>
      <sz val="10"/>
      <name val="Geneva"/>
    </font>
    <font>
      <sz val="11"/>
      <name val="??"/>
      <family val="3"/>
    </font>
    <font>
      <sz val="12"/>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b/>
      <sz val="12"/>
      <name val="Arial"/>
      <family val="2"/>
    </font>
    <font>
      <b/>
      <sz val="8"/>
      <name val="Arial"/>
      <family val="2"/>
    </font>
    <font>
      <b/>
      <sz val="10"/>
      <color indexed="9"/>
      <name val="Arial"/>
      <family val="2"/>
    </font>
    <font>
      <b/>
      <sz val="9"/>
      <name val="Arial"/>
      <family val="2"/>
    </font>
    <font>
      <sz val="8"/>
      <color indexed="12"/>
      <name val="Arial"/>
      <family val="2"/>
    </font>
    <font>
      <b/>
      <sz val="10"/>
      <name val="Verdana"/>
      <family val="2"/>
    </font>
    <font>
      <sz val="10"/>
      <name val="Optima"/>
      <family val="2"/>
    </font>
    <font>
      <sz val="10"/>
      <color indexed="8"/>
      <name val="Arial"/>
      <family val="2"/>
    </font>
    <font>
      <b/>
      <sz val="14"/>
      <name val="Arial"/>
      <family val="2"/>
    </font>
    <font>
      <b/>
      <i/>
      <sz val="14"/>
      <name val="Arial"/>
      <family val="2"/>
    </font>
    <font>
      <i/>
      <sz val="10"/>
      <color indexed="8"/>
      <name val="Arial"/>
      <family val="2"/>
    </font>
    <font>
      <sz val="10"/>
      <name val="Arial"/>
      <family val="2"/>
    </font>
    <font>
      <sz val="11"/>
      <color theme="1"/>
      <name val="Calibri"/>
      <family val="2"/>
      <scheme val="minor"/>
    </font>
    <font>
      <b/>
      <sz val="11"/>
      <color theme="1"/>
      <name val="Calibri"/>
      <family val="2"/>
      <scheme val="minor"/>
    </font>
    <font>
      <b/>
      <sz val="10"/>
      <color rgb="FF3333FF"/>
      <name val="Arial"/>
      <family val="2"/>
    </font>
    <font>
      <sz val="10"/>
      <color theme="1"/>
      <name val="Arial"/>
      <family val="2"/>
    </font>
    <font>
      <b/>
      <sz val="10"/>
      <color theme="1"/>
      <name val="Arial"/>
      <family val="2"/>
    </font>
    <font>
      <b/>
      <sz val="10"/>
      <color theme="0"/>
      <name val="Arial"/>
      <family val="2"/>
    </font>
    <font>
      <sz val="10"/>
      <color rgb="FF0000FF"/>
      <name val="Arial"/>
      <family val="2"/>
    </font>
    <font>
      <sz val="11"/>
      <name val="Calibri"/>
      <family val="2"/>
      <scheme val="minor"/>
    </font>
    <font>
      <b/>
      <sz val="10"/>
      <color rgb="FF0000FF"/>
      <name val="Arial"/>
      <family val="2"/>
    </font>
    <font>
      <b/>
      <sz val="8"/>
      <color theme="1"/>
      <name val="Arial"/>
      <family val="2"/>
    </font>
    <font>
      <sz val="10"/>
      <color rgb="FF0000FF"/>
      <name val="Optima"/>
      <family val="2"/>
    </font>
    <font>
      <sz val="10"/>
      <color theme="3" tint="0.39997558519241921"/>
      <name val="Arial"/>
      <family val="2"/>
    </font>
    <font>
      <sz val="11"/>
      <color rgb="FF0000FF"/>
      <name val="Calibri"/>
      <family val="2"/>
      <scheme val="minor"/>
    </font>
    <font>
      <b/>
      <sz val="14"/>
      <color theme="1"/>
      <name val="Arial"/>
      <family val="2"/>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58"/>
        <bgColor indexed="64"/>
      </patternFill>
    </fill>
    <fill>
      <patternFill patternType="solid">
        <fgColor indexed="8"/>
        <bgColor indexed="64"/>
      </patternFill>
    </fill>
    <fill>
      <patternFill patternType="solid">
        <fgColor indexed="43"/>
        <bgColor indexed="64"/>
      </patternFill>
    </fill>
    <fill>
      <patternFill patternType="solid">
        <fgColor theme="3" tint="0.39997558519241921"/>
        <bgColor indexed="64"/>
      </patternFill>
    </fill>
    <fill>
      <patternFill patternType="solid">
        <fgColor theme="0"/>
        <bgColor indexed="64"/>
      </patternFill>
    </fill>
  </fills>
  <borders count="24">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theme="3" tint="0.39997558519241921"/>
      </left>
      <right/>
      <top style="medium">
        <color theme="3" tint="0.39997558519241921"/>
      </top>
      <bottom style="medium">
        <color theme="3" tint="0.39997558519241921"/>
      </bottom>
      <diagonal/>
    </border>
    <border>
      <left style="medium">
        <color theme="3" tint="0.39997558519241921"/>
      </left>
      <right/>
      <top/>
      <bottom/>
      <diagonal/>
    </border>
    <border>
      <left style="medium">
        <color theme="3" tint="0.39997558519241921"/>
      </left>
      <right/>
      <top style="thin">
        <color indexed="64"/>
      </top>
      <bottom style="thin">
        <color indexed="64"/>
      </bottom>
      <diagonal/>
    </border>
    <border>
      <left style="medium">
        <color theme="3" tint="0.39997558519241921"/>
      </left>
      <right/>
      <top style="thin">
        <color indexed="64"/>
      </top>
      <bottom style="medium">
        <color theme="3" tint="0.39997558519241921"/>
      </bottom>
      <diagonal/>
    </border>
    <border>
      <left style="medium">
        <color theme="3" tint="0.39994506668294322"/>
      </left>
      <right/>
      <top style="medium">
        <color theme="3" tint="0.39997558519241921"/>
      </top>
      <bottom style="medium">
        <color theme="3" tint="0.39997558519241921"/>
      </bottom>
      <diagonal/>
    </border>
    <border>
      <left style="medium">
        <color theme="3" tint="0.39994506668294322"/>
      </left>
      <right/>
      <top/>
      <bottom/>
      <diagonal/>
    </border>
    <border>
      <left style="medium">
        <color theme="3" tint="0.39994506668294322"/>
      </left>
      <right/>
      <top style="thin">
        <color indexed="64"/>
      </top>
      <bottom style="thin">
        <color indexed="64"/>
      </bottom>
      <diagonal/>
    </border>
    <border>
      <left style="medium">
        <color theme="3" tint="0.39994506668294322"/>
      </left>
      <right/>
      <top style="thin">
        <color indexed="64"/>
      </top>
      <bottom style="medium">
        <color theme="3" tint="0.39994506668294322"/>
      </bottom>
      <diagonal/>
    </border>
    <border>
      <left/>
      <right/>
      <top style="thin">
        <color indexed="64"/>
      </top>
      <bottom style="medium">
        <color theme="3" tint="0.39994506668294322"/>
      </bottom>
      <diagonal/>
    </border>
    <border>
      <left/>
      <right/>
      <top style="medium">
        <color theme="3" tint="0.39994506668294322"/>
      </top>
      <bottom/>
      <diagonal/>
    </border>
    <border>
      <left style="medium">
        <color theme="3" tint="0.39994506668294322"/>
      </left>
      <right/>
      <top style="medium">
        <color theme="3" tint="0.39994506668294322"/>
      </top>
      <bottom/>
      <diagonal/>
    </border>
    <border>
      <left/>
      <right style="medium">
        <color theme="3" tint="0.39994506668294322"/>
      </right>
      <top style="medium">
        <color theme="3" tint="0.39997558519241921"/>
      </top>
      <bottom style="medium">
        <color theme="3" tint="0.39997558519241921"/>
      </bottom>
      <diagonal/>
    </border>
    <border>
      <left/>
      <right style="medium">
        <color theme="3" tint="0.39994506668294322"/>
      </right>
      <top/>
      <bottom/>
      <diagonal/>
    </border>
    <border>
      <left/>
      <right style="medium">
        <color theme="3" tint="0.39994506668294322"/>
      </right>
      <top style="thin">
        <color indexed="64"/>
      </top>
      <bottom style="thin">
        <color indexed="64"/>
      </bottom>
      <diagonal/>
    </border>
    <border>
      <left/>
      <right style="medium">
        <color theme="3" tint="0.39994506668294322"/>
      </right>
      <top style="thin">
        <color indexed="64"/>
      </top>
      <bottom style="medium">
        <color theme="3" tint="0.39994506668294322"/>
      </bottom>
      <diagonal/>
    </border>
    <border>
      <left/>
      <right style="medium">
        <color theme="3" tint="0.39994506668294322"/>
      </right>
      <top style="medium">
        <color theme="3" tint="0.39994506668294322"/>
      </top>
      <bottom/>
      <diagonal/>
    </border>
    <border>
      <left/>
      <right/>
      <top style="medium">
        <color theme="3" tint="0.39997558519241921"/>
      </top>
      <bottom style="medium">
        <color theme="3" tint="0.39997558519241921"/>
      </bottom>
      <diagonal/>
    </border>
  </borders>
  <cellStyleXfs count="47">
    <xf numFmtId="0" fontId="0" fillId="0" borderId="0"/>
    <xf numFmtId="0" fontId="1" fillId="0" borderId="0" applyNumberFormat="0" applyFill="0" applyBorder="0" applyAlignment="0" applyProtection="0"/>
    <xf numFmtId="166" fontId="3" fillId="2" borderId="1">
      <alignment horizontal="center" vertical="center"/>
    </xf>
    <xf numFmtId="43" fontId="23" fillId="0" borderId="0" applyFont="0" applyFill="0" applyBorder="0" applyAlignment="0" applyProtection="0"/>
    <xf numFmtId="43" fontId="1" fillId="0" borderId="0" applyFont="0" applyFill="0" applyBorder="0" applyAlignment="0" applyProtection="0"/>
    <xf numFmtId="3" fontId="1" fillId="0" borderId="0" applyFont="0" applyFill="0" applyBorder="0" applyAlignment="0" applyProtection="0"/>
    <xf numFmtId="5" fontId="1" fillId="0" borderId="0" applyFont="0" applyFill="0" applyBorder="0" applyAlignment="0" applyProtection="0"/>
    <xf numFmtId="6" fontId="4" fillId="0" borderId="0">
      <protection locked="0"/>
    </xf>
    <xf numFmtId="167" fontId="1" fillId="0" borderId="0" applyFont="0" applyFill="0" applyBorder="0" applyAlignment="0" applyProtection="0"/>
    <xf numFmtId="168" fontId="1"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9" fontId="1" fillId="0" borderId="0">
      <protection locked="0"/>
    </xf>
    <xf numFmtId="38" fontId="6" fillId="3" borderId="0" applyNumberFormat="0" applyBorder="0" applyAlignment="0" applyProtection="0"/>
    <xf numFmtId="0" fontId="7" fillId="0" borderId="0" applyNumberFormat="0" applyFill="0" applyBorder="0" applyAlignment="0" applyProtection="0"/>
    <xf numFmtId="170" fontId="1" fillId="0" borderId="0">
      <protection locked="0"/>
    </xf>
    <xf numFmtId="170" fontId="1" fillId="0" borderId="0">
      <protection locked="0"/>
    </xf>
    <xf numFmtId="0" fontId="8" fillId="0" borderId="2" applyNumberFormat="0" applyFill="0" applyAlignment="0" applyProtection="0"/>
    <xf numFmtId="10" fontId="6" fillId="4" borderId="3" applyNumberFormat="0" applyBorder="0" applyAlignment="0" applyProtection="0"/>
    <xf numFmtId="37" fontId="9" fillId="0" borderId="0"/>
    <xf numFmtId="171" fontId="10" fillId="0" borderId="0"/>
    <xf numFmtId="0" fontId="1" fillId="0" borderId="0"/>
    <xf numFmtId="0" fontId="22" fillId="0" borderId="0"/>
    <xf numFmtId="9" fontId="23" fillId="0" borderId="0" applyFont="0" applyFill="0" applyBorder="0" applyAlignment="0" applyProtection="0"/>
    <xf numFmtId="10" fontId="1" fillId="0" borderId="0" applyFont="0" applyFill="0" applyBorder="0" applyAlignment="0" applyProtection="0"/>
    <xf numFmtId="0" fontId="1" fillId="5" borderId="0"/>
    <xf numFmtId="0" fontId="11" fillId="0" borderId="0" applyNumberFormat="0" applyFill="0" applyBorder="0" applyAlignment="0" applyProtection="0"/>
    <xf numFmtId="0" fontId="2" fillId="0" borderId="0" applyNumberFormat="0" applyFill="0" applyBorder="0" applyAlignment="0" applyProtection="0"/>
    <xf numFmtId="0" fontId="12" fillId="0" borderId="3" applyNumberFormat="0" applyFill="0" applyProtection="0">
      <alignment horizontal="center" wrapText="1"/>
    </xf>
    <xf numFmtId="0" fontId="13" fillId="6" borderId="0" applyNumberFormat="0" applyBorder="0" applyProtection="0">
      <alignment horizontal="center"/>
    </xf>
    <xf numFmtId="0" fontId="14" fillId="0" borderId="3" applyNumberFormat="0" applyFill="0" applyProtection="0">
      <alignment horizontal="center" wrapText="1"/>
    </xf>
    <xf numFmtId="0" fontId="1" fillId="0" borderId="3" applyNumberFormat="0" applyFont="0" applyFill="0" applyProtection="0">
      <alignment horizontal="left"/>
    </xf>
    <xf numFmtId="0" fontId="1" fillId="0" borderId="3" applyNumberFormat="0" applyFont="0" applyFill="0" applyProtection="0">
      <alignment horizontal="center"/>
    </xf>
    <xf numFmtId="0" fontId="1" fillId="0" borderId="3" applyNumberFormat="0" applyFont="0" applyFill="0" applyAlignment="0" applyProtection="0"/>
    <xf numFmtId="0" fontId="1" fillId="0" borderId="3" applyNumberFormat="0" applyFont="0" applyFill="0" applyProtection="0">
      <alignment wrapText="1"/>
    </xf>
    <xf numFmtId="7" fontId="1" fillId="0" borderId="3" applyFont="0" applyFill="0" applyAlignment="0" applyProtection="0"/>
    <xf numFmtId="10" fontId="1" fillId="0" borderId="3" applyFont="0" applyFill="0" applyAlignment="0" applyProtection="0"/>
    <xf numFmtId="37" fontId="6" fillId="7" borderId="0" applyNumberFormat="0" applyBorder="0" applyAlignment="0" applyProtection="0"/>
    <xf numFmtId="37" fontId="6" fillId="0" borderId="0"/>
    <xf numFmtId="3" fontId="15" fillId="0" borderId="2" applyProtection="0"/>
    <xf numFmtId="172" fontId="1" fillId="0" borderId="0" applyFont="0" applyFill="0" applyBorder="0" applyAlignment="0" applyProtection="0"/>
    <xf numFmtId="173" fontId="1" fillId="0" borderId="0" applyFont="0" applyFill="0" applyBorder="0" applyAlignment="0" applyProtection="0"/>
  </cellStyleXfs>
  <cellXfs count="76">
    <xf numFmtId="0" fontId="0" fillId="0" borderId="0" xfId="0"/>
    <xf numFmtId="0" fontId="25" fillId="0" borderId="0" xfId="0" applyFont="1" applyProtection="1">
      <protection locked="0"/>
    </xf>
    <xf numFmtId="0" fontId="26" fillId="0" borderId="0" xfId="0" applyFont="1"/>
    <xf numFmtId="165" fontId="26" fillId="0" borderId="0" xfId="3" applyNumberFormat="1" applyFont="1"/>
    <xf numFmtId="165" fontId="26" fillId="0" borderId="0" xfId="0" applyNumberFormat="1" applyFont="1"/>
    <xf numFmtId="165" fontId="27" fillId="0" borderId="4" xfId="3" applyNumberFormat="1" applyFont="1" applyBorder="1"/>
    <xf numFmtId="0" fontId="28" fillId="8" borderId="7" xfId="0" applyFont="1" applyFill="1" applyBorder="1"/>
    <xf numFmtId="0" fontId="26" fillId="0" borderId="8" xfId="0" applyFont="1" applyBorder="1"/>
    <xf numFmtId="165" fontId="26" fillId="0" borderId="0" xfId="3" applyNumberFormat="1" applyFont="1" applyBorder="1"/>
    <xf numFmtId="0" fontId="27" fillId="0" borderId="9" xfId="0" applyFont="1" applyBorder="1"/>
    <xf numFmtId="0" fontId="27" fillId="0" borderId="10" xfId="0" applyFont="1" applyBorder="1"/>
    <xf numFmtId="0" fontId="1" fillId="0" borderId="0" xfId="26" applyFont="1"/>
    <xf numFmtId="165" fontId="29" fillId="0" borderId="0" xfId="3" applyNumberFormat="1" applyFont="1" applyBorder="1"/>
    <xf numFmtId="165" fontId="30" fillId="0" borderId="0" xfId="4" applyNumberFormat="1" applyFont="1"/>
    <xf numFmtId="0" fontId="1" fillId="0" borderId="5" xfId="26" applyFont="1" applyBorder="1"/>
    <xf numFmtId="165" fontId="31" fillId="0" borderId="4" xfId="3" applyNumberFormat="1" applyFont="1" applyBorder="1"/>
    <xf numFmtId="0" fontId="16" fillId="9" borderId="0" xfId="26" applyFont="1" applyFill="1" applyBorder="1" applyAlignment="1">
      <alignment horizontal="center" wrapText="1"/>
    </xf>
    <xf numFmtId="0" fontId="17" fillId="9" borderId="0" xfId="26" applyFont="1" applyFill="1"/>
    <xf numFmtId="0" fontId="17" fillId="9" borderId="0" xfId="26" applyFont="1" applyFill="1" applyBorder="1"/>
    <xf numFmtId="174" fontId="17" fillId="9" borderId="0" xfId="26" applyNumberFormat="1" applyFont="1" applyFill="1" applyBorder="1"/>
    <xf numFmtId="0" fontId="17" fillId="9" borderId="0" xfId="26" applyFont="1" applyFill="1" applyBorder="1" applyAlignment="1"/>
    <xf numFmtId="0" fontId="17" fillId="9" borderId="3" xfId="26" applyFont="1" applyFill="1" applyBorder="1"/>
    <xf numFmtId="0" fontId="1" fillId="9" borderId="0" xfId="26" applyFont="1" applyFill="1"/>
    <xf numFmtId="165" fontId="29" fillId="0" borderId="3" xfId="3" applyNumberFormat="1" applyFont="1" applyBorder="1"/>
    <xf numFmtId="165" fontId="32" fillId="0" borderId="0" xfId="3" applyNumberFormat="1" applyFont="1"/>
    <xf numFmtId="0" fontId="25" fillId="0" borderId="0" xfId="0" applyFont="1" applyBorder="1" applyProtection="1">
      <protection locked="0"/>
    </xf>
    <xf numFmtId="0" fontId="26" fillId="0" borderId="0" xfId="0" applyFont="1" applyBorder="1"/>
    <xf numFmtId="165" fontId="26" fillId="0" borderId="0" xfId="0" applyNumberFormat="1" applyFont="1" applyBorder="1"/>
    <xf numFmtId="0" fontId="27" fillId="0" borderId="0" xfId="0" applyFont="1"/>
    <xf numFmtId="175" fontId="27" fillId="0" borderId="4" xfId="28" applyNumberFormat="1" applyFont="1" applyBorder="1"/>
    <xf numFmtId="9" fontId="26" fillId="0" borderId="0" xfId="28" applyNumberFormat="1" applyFont="1"/>
    <xf numFmtId="9" fontId="26" fillId="0" borderId="0" xfId="28" applyNumberFormat="1" applyFont="1" applyBorder="1"/>
    <xf numFmtId="0" fontId="1" fillId="0" borderId="0" xfId="26" applyFont="1" applyAlignment="1"/>
    <xf numFmtId="165" fontId="26" fillId="0" borderId="0" xfId="3" applyNumberFormat="1" applyFont="1" applyAlignment="1">
      <alignment horizontal="center" vertical="top"/>
    </xf>
    <xf numFmtId="0" fontId="24" fillId="0" borderId="0" xfId="0" applyFont="1"/>
    <xf numFmtId="0" fontId="33" fillId="9" borderId="3" xfId="26" applyFont="1" applyFill="1" applyBorder="1" applyAlignment="1">
      <alignment wrapText="1"/>
    </xf>
    <xf numFmtId="0" fontId="33" fillId="9" borderId="6" xfId="26" applyFont="1" applyFill="1" applyBorder="1" applyAlignment="1">
      <alignment wrapText="1"/>
    </xf>
    <xf numFmtId="0" fontId="26" fillId="0" borderId="0" xfId="0" applyFont="1" applyAlignment="1">
      <alignment horizontal="right"/>
    </xf>
    <xf numFmtId="165" fontId="28" fillId="8" borderId="11" xfId="3" applyNumberFormat="1" applyFont="1" applyFill="1" applyBorder="1" applyAlignment="1">
      <alignment horizontal="center"/>
    </xf>
    <xf numFmtId="165" fontId="29" fillId="0" borderId="12" xfId="3" applyNumberFormat="1" applyFont="1" applyBorder="1"/>
    <xf numFmtId="165" fontId="27" fillId="0" borderId="13" xfId="3" applyNumberFormat="1" applyFont="1" applyBorder="1"/>
    <xf numFmtId="165" fontId="31" fillId="0" borderId="13" xfId="3" applyNumberFormat="1" applyFont="1" applyBorder="1"/>
    <xf numFmtId="175" fontId="27" fillId="0" borderId="13" xfId="28" applyNumberFormat="1" applyFont="1" applyBorder="1"/>
    <xf numFmtId="164" fontId="27" fillId="0" borderId="14" xfId="3" applyNumberFormat="1" applyFont="1" applyBorder="1"/>
    <xf numFmtId="164" fontId="27" fillId="0" borderId="15" xfId="3" applyNumberFormat="1" applyFont="1" applyBorder="1"/>
    <xf numFmtId="165" fontId="26" fillId="0" borderId="16" xfId="3" applyNumberFormat="1" applyFont="1" applyBorder="1" applyAlignment="1">
      <alignment horizontal="centerContinuous"/>
    </xf>
    <xf numFmtId="165" fontId="34" fillId="0" borderId="17" xfId="3" applyNumberFormat="1" applyFont="1" applyBorder="1" applyAlignment="1">
      <alignment horizontal="centerContinuous"/>
    </xf>
    <xf numFmtId="165" fontId="28" fillId="8" borderId="11" xfId="0" applyNumberFormat="1" applyFont="1" applyFill="1" applyBorder="1" applyAlignment="1">
      <alignment horizontal="center"/>
    </xf>
    <xf numFmtId="9" fontId="28" fillId="8" borderId="18" xfId="28" applyNumberFormat="1" applyFont="1" applyFill="1" applyBorder="1" applyAlignment="1">
      <alignment horizontal="center"/>
    </xf>
    <xf numFmtId="165" fontId="26" fillId="0" borderId="12" xfId="3" applyNumberFormat="1" applyFont="1" applyBorder="1"/>
    <xf numFmtId="9" fontId="26" fillId="0" borderId="19" xfId="28" applyNumberFormat="1" applyFont="1" applyBorder="1"/>
    <xf numFmtId="9" fontId="27" fillId="0" borderId="20" xfId="28" applyNumberFormat="1" applyFont="1" applyBorder="1"/>
    <xf numFmtId="9" fontId="27" fillId="0" borderId="21" xfId="28" applyNumberFormat="1" applyFont="1" applyBorder="1"/>
    <xf numFmtId="165" fontId="34" fillId="0" borderId="17" xfId="0" applyNumberFormat="1" applyFont="1" applyBorder="1" applyAlignment="1">
      <alignment horizontal="centerContinuous"/>
    </xf>
    <xf numFmtId="9" fontId="34" fillId="0" borderId="22" xfId="28" applyNumberFormat="1" applyFont="1" applyBorder="1" applyAlignment="1">
      <alignment horizontal="centerContinuous"/>
    </xf>
    <xf numFmtId="164" fontId="29" fillId="0" borderId="12" xfId="3" applyNumberFormat="1" applyFont="1" applyBorder="1"/>
    <xf numFmtId="164" fontId="27" fillId="0" borderId="13" xfId="3" applyNumberFormat="1" applyFont="1" applyBorder="1"/>
    <xf numFmtId="164" fontId="31" fillId="0" borderId="13" xfId="3" applyNumberFormat="1" applyFont="1" applyBorder="1"/>
    <xf numFmtId="0" fontId="35" fillId="0" borderId="3" xfId="0" applyFont="1" applyBorder="1"/>
    <xf numFmtId="0" fontId="28" fillId="8" borderId="11" xfId="3" applyNumberFormat="1" applyFont="1" applyFill="1" applyBorder="1" applyAlignment="1">
      <alignment horizontal="center"/>
    </xf>
    <xf numFmtId="0" fontId="28" fillId="8" borderId="23" xfId="3" applyNumberFormat="1" applyFont="1" applyFill="1" applyBorder="1" applyAlignment="1">
      <alignment horizontal="center"/>
    </xf>
    <xf numFmtId="0" fontId="28" fillId="8" borderId="23" xfId="3" applyNumberFormat="1" applyFont="1" applyFill="1" applyBorder="1" applyAlignment="1">
      <alignment horizontal="center" wrapText="1"/>
    </xf>
    <xf numFmtId="0" fontId="2" fillId="0" borderId="0" xfId="26" applyFont="1"/>
    <xf numFmtId="0" fontId="19" fillId="0" borderId="0" xfId="26" applyFont="1" applyProtection="1">
      <protection locked="0"/>
    </xf>
    <xf numFmtId="0" fontId="11" fillId="0" borderId="5" xfId="26" applyFont="1" applyBorder="1" applyProtection="1">
      <protection locked="0"/>
    </xf>
    <xf numFmtId="0" fontId="6" fillId="0" borderId="0" xfId="26" applyFont="1"/>
    <xf numFmtId="0" fontId="11" fillId="0" borderId="5" xfId="0" applyFont="1" applyBorder="1" applyProtection="1">
      <protection locked="0"/>
    </xf>
    <xf numFmtId="0" fontId="26" fillId="0" borderId="5" xfId="0" applyFont="1" applyBorder="1"/>
    <xf numFmtId="165" fontId="26" fillId="0" borderId="5" xfId="3" applyNumberFormat="1" applyFont="1" applyBorder="1"/>
    <xf numFmtId="165" fontId="26" fillId="0" borderId="5" xfId="0" applyNumberFormat="1" applyFont="1" applyBorder="1"/>
    <xf numFmtId="9" fontId="26" fillId="0" borderId="5" xfId="28" applyNumberFormat="1" applyFont="1" applyBorder="1"/>
    <xf numFmtId="0" fontId="6" fillId="0" borderId="5" xfId="26" applyFont="1" applyBorder="1" applyAlignment="1">
      <alignment horizontal="right"/>
    </xf>
    <xf numFmtId="0" fontId="0" fillId="0" borderId="5" xfId="0" applyBorder="1"/>
    <xf numFmtId="0" fontId="6" fillId="0" borderId="0" xfId="27" applyFont="1"/>
    <xf numFmtId="0" fontId="22" fillId="0" borderId="0" xfId="27"/>
    <xf numFmtId="0" fontId="36" fillId="0" borderId="0" xfId="0" applyFont="1" applyAlignment="1">
      <alignment horizontal="center" vertical="center"/>
    </xf>
  </cellXfs>
  <cellStyles count="47">
    <cellStyle name="_x0010_“+ˆÉ•?pý¤" xfId="1"/>
    <cellStyle name="Actual Date" xfId="2"/>
    <cellStyle name="Comma" xfId="3" builtinId="3"/>
    <cellStyle name="Comma 2" xfId="4"/>
    <cellStyle name="Comma0" xfId="5"/>
    <cellStyle name="Currency0" xfId="6"/>
    <cellStyle name="Date" xfId="7"/>
    <cellStyle name="Dezimal [0]_Compiling Utility Macros" xfId="8"/>
    <cellStyle name="Dezimal_Compiling Utility Macros" xfId="9"/>
    <cellStyle name="F2" xfId="10"/>
    <cellStyle name="F3" xfId="11"/>
    <cellStyle name="F4" xfId="12"/>
    <cellStyle name="F5" xfId="13"/>
    <cellStyle name="F6" xfId="14"/>
    <cellStyle name="F7" xfId="15"/>
    <cellStyle name="F8" xfId="16"/>
    <cellStyle name="Fixed" xfId="17"/>
    <cellStyle name="Grey" xfId="18"/>
    <cellStyle name="HEADER" xfId="19"/>
    <cellStyle name="Heading1" xfId="20"/>
    <cellStyle name="Heading2" xfId="21"/>
    <cellStyle name="HIGHLIGHT" xfId="22"/>
    <cellStyle name="Input [yellow]" xfId="23"/>
    <cellStyle name="no dec" xfId="24"/>
    <cellStyle name="Normal" xfId="0" builtinId="0"/>
    <cellStyle name="Normal - Style1" xfId="25"/>
    <cellStyle name="Normal 2" xfId="26"/>
    <cellStyle name="Normal 3" xfId="27"/>
    <cellStyle name="Percent" xfId="28" builtinId="5"/>
    <cellStyle name="Percent [2]" xfId="29"/>
    <cellStyle name="Standard_Anpassen der Amortisation" xfId="30"/>
    <cellStyle name="Style 21" xfId="31"/>
    <cellStyle name="Style 22" xfId="32"/>
    <cellStyle name="Style 23" xfId="33"/>
    <cellStyle name="Style 24" xfId="34"/>
    <cellStyle name="Style 25" xfId="35"/>
    <cellStyle name="Style 26" xfId="36"/>
    <cellStyle name="Style 37" xfId="37"/>
    <cellStyle name="Style 38" xfId="38"/>
    <cellStyle name="Style 39" xfId="39"/>
    <cellStyle name="Style 40" xfId="40"/>
    <cellStyle name="Style 41" xfId="41"/>
    <cellStyle name="Unprot" xfId="42"/>
    <cellStyle name="Unprot$" xfId="43"/>
    <cellStyle name="Unprotect" xfId="44"/>
    <cellStyle name="Währung [0]_Compiling Utility Macros" xfId="45"/>
    <cellStyle name="Währung_Compiling Utility Macros"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'Sample End-use Breakdown'!$I$5</c:f>
              <c:strCache>
                <c:ptCount val="1"/>
                <c:pt idx="0">
                  <c:v>Combined Fuel End-Use Breakdown</c:v>
                </c:pt>
              </c:strCache>
            </c:strRef>
          </c:tx>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'Sample End-use Breakdown'!$B$14:$B$28</c:f>
              <c:strCache>
                <c:ptCount val="14"/>
                <c:pt idx="0">
                  <c:v>Air Compressors</c:v>
                </c:pt>
                <c:pt idx="1">
                  <c:v>Cooking</c:v>
                </c:pt>
                <c:pt idx="2">
                  <c:v>Cooling</c:v>
                </c:pt>
                <c:pt idx="3">
                  <c:v>Heating</c:v>
                </c:pt>
                <c:pt idx="4">
                  <c:v>Lighting (Exterior)</c:v>
                </c:pt>
                <c:pt idx="5">
                  <c:v>Lighting (Interior)</c:v>
                </c:pt>
                <c:pt idx="6">
                  <c:v>Miscellaneous</c:v>
                </c:pt>
                <c:pt idx="7">
                  <c:v>Office Equipment</c:v>
                </c:pt>
                <c:pt idx="8">
                  <c:v>Other Plug Loads</c:v>
                </c:pt>
                <c:pt idx="9">
                  <c:v>Process</c:v>
                </c:pt>
                <c:pt idx="10">
                  <c:v>Pumps</c:v>
                </c:pt>
                <c:pt idx="11">
                  <c:v>Refrigeration</c:v>
                </c:pt>
                <c:pt idx="12">
                  <c:v>Ventilation</c:v>
                </c:pt>
                <c:pt idx="13">
                  <c:v>Water Heating</c:v>
                </c:pt>
              </c:strCache>
            </c:strRef>
          </c:cat>
          <c:val>
            <c:numRef>
              <c:f>'Sample End-use Breakdown'!$F$14:$F$27</c:f>
              <c:numCache>
                <c:formatCode>_(* #,##0_);_(* \(#,##0\);_(* "-"??_);_(@_)</c:formatCode>
                <c:ptCount val="14"/>
                <c:pt idx="0">
                  <c:v>85303.549999999988</c:v>
                </c:pt>
                <c:pt idx="1">
                  <c:v>1017869.88362888</c:v>
                </c:pt>
                <c:pt idx="2">
                  <c:v>1521800.1138466799</c:v>
                </c:pt>
                <c:pt idx="3">
                  <c:v>4452454.8750059996</c:v>
                </c:pt>
                <c:pt idx="4">
                  <c:v>233578.18060999998</c:v>
                </c:pt>
                <c:pt idx="5">
                  <c:v>1269304.1308317601</c:v>
                </c:pt>
                <c:pt idx="6">
                  <c:v>511448</c:v>
                </c:pt>
                <c:pt idx="7">
                  <c:v>1197170.493552</c:v>
                </c:pt>
                <c:pt idx="8">
                  <c:v>1044105.0108454799</c:v>
                </c:pt>
                <c:pt idx="9">
                  <c:v>2761972.38</c:v>
                </c:pt>
                <c:pt idx="10">
                  <c:v>192871.32655</c:v>
                </c:pt>
                <c:pt idx="11">
                  <c:v>131367.467</c:v>
                </c:pt>
                <c:pt idx="12">
                  <c:v>501579.85815125995</c:v>
                </c:pt>
                <c:pt idx="13">
                  <c:v>772059.40332876006</c:v>
                </c:pt>
              </c:numCache>
            </c:numRef>
          </c:val>
        </c:ser>
        <c:dLbls>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0"/>
              <c:tx>
                <c:rich>
                  <a:bodyPr/>
                  <a:lstStyle/>
                  <a:p>
                    <a:r>
                      <a:rPr lang="en-US"/>
                      <a:t>Air Compr
1%</a:t>
                    </a:r>
                  </a:p>
                </c:rich>
              </c:tx>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689387196165697"/>
                  <c:y val="6.026523607625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layout>
                <c:manualLayout>
                  <c:x val="-7.0540806905065714E-2"/>
                  <c:y val="7.04621153125090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3"/>
              <c:layout>
                <c:manualLayout>
                  <c:x val="-3.897710414656666E-2"/>
                  <c:y val="7.3260073260073271E-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4"/>
              <c:delete val="1"/>
              <c:extLst>
                <c:ext xmlns:c15="http://schemas.microsoft.com/office/drawing/2012/chart" uri="{CE6537A1-D6FC-4f65-9D91-7224C49458BB}"/>
              </c:extLst>
            </c:dLbl>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'Sample End-use Breakdown'!$B$14:$B$28</c:f>
              <c:strCache>
                <c:ptCount val="14"/>
                <c:pt idx="0">
                  <c:v>Air Compressors</c:v>
                </c:pt>
                <c:pt idx="1">
                  <c:v>Cooking</c:v>
                </c:pt>
                <c:pt idx="2">
                  <c:v>Cooling</c:v>
                </c:pt>
                <c:pt idx="3">
                  <c:v>Heating</c:v>
                </c:pt>
                <c:pt idx="4">
                  <c:v>Lighting (Exterior)</c:v>
                </c:pt>
                <c:pt idx="5">
                  <c:v>Lighting (Interior)</c:v>
                </c:pt>
                <c:pt idx="6">
                  <c:v>Miscellaneous</c:v>
                </c:pt>
                <c:pt idx="7">
                  <c:v>Office Equipment</c:v>
                </c:pt>
                <c:pt idx="8">
                  <c:v>Other Plug Loads</c:v>
                </c:pt>
                <c:pt idx="9">
                  <c:v>Process</c:v>
                </c:pt>
                <c:pt idx="10">
                  <c:v>Pumps</c:v>
                </c:pt>
                <c:pt idx="11">
                  <c:v>Refrigeration</c:v>
                </c:pt>
                <c:pt idx="12">
                  <c:v>Ventilation</c:v>
                </c:pt>
                <c:pt idx="13">
                  <c:v>Water Heating</c:v>
                </c:pt>
              </c:strCache>
            </c:strRef>
          </c:cat>
          <c:val>
            <c:numRef>
              <c:f>'Sample End-use Breakdown'!$C$14:$C$28</c:f>
              <c:numCache>
                <c:formatCode>_(* #,##0_);_(* \(#,##0\);_(* "-"??_);_(@_)</c:formatCode>
                <c:ptCount val="15"/>
                <c:pt idx="0">
                  <c:v>25000</c:v>
                </c:pt>
                <c:pt idx="1">
                  <c:v>35999.64</c:v>
                </c:pt>
                <c:pt idx="2">
                  <c:v>445995.54</c:v>
                </c:pt>
                <c:pt idx="3">
                  <c:v>699993</c:v>
                </c:pt>
                <c:pt idx="4">
                  <c:v>68455</c:v>
                </c:pt>
                <c:pt idx="5">
                  <c:v>371996.28</c:v>
                </c:pt>
                <c:pt idx="6">
                  <c:v>0</c:v>
                </c:pt>
                <c:pt idx="7">
                  <c:v>350856</c:v>
                </c:pt>
                <c:pt idx="8">
                  <c:v>305996.94</c:v>
                </c:pt>
                <c:pt idx="9">
                  <c:v>0</c:v>
                </c:pt>
                <c:pt idx="10">
                  <c:v>56525</c:v>
                </c:pt>
                <c:pt idx="11">
                  <c:v>38500</c:v>
                </c:pt>
                <c:pt idx="12">
                  <c:v>146998.53</c:v>
                </c:pt>
                <c:pt idx="13">
                  <c:v>21999.78</c:v>
                </c:pt>
              </c:numCache>
            </c:numRef>
          </c:val>
        </c:ser>
        <c:dLbls>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55" l="0.70000000000000062" r="0.70000000000000062" t="0.750000000000001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0.21863299202224232"/>
                  <c:y val="8.94669676137310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0.19144813420061624"/>
                  <c:y val="-0.198704319509295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4"/>
              <c:tx>
                <c:rich>
                  <a:bodyPr/>
                  <a:lstStyle/>
                  <a:p>
                    <a:r>
                      <a:rPr lang="en-US"/>
                      <a:t>
</a:t>
                    </a:r>
                  </a:p>
                </c:rich>
              </c:tx>
              <c:dLblPos val="bestFi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'Sample End-use Breakdown'!$B$14:$B$28</c:f>
              <c:strCache>
                <c:ptCount val="14"/>
                <c:pt idx="0">
                  <c:v>Air Compressors</c:v>
                </c:pt>
                <c:pt idx="1">
                  <c:v>Cooking</c:v>
                </c:pt>
                <c:pt idx="2">
                  <c:v>Cooling</c:v>
                </c:pt>
                <c:pt idx="3">
                  <c:v>Heating</c:v>
                </c:pt>
                <c:pt idx="4">
                  <c:v>Lighting (Exterior)</c:v>
                </c:pt>
                <c:pt idx="5">
                  <c:v>Lighting (Interior)</c:v>
                </c:pt>
                <c:pt idx="6">
                  <c:v>Miscellaneous</c:v>
                </c:pt>
                <c:pt idx="7">
                  <c:v>Office Equipment</c:v>
                </c:pt>
                <c:pt idx="8">
                  <c:v>Other Plug Loads</c:v>
                </c:pt>
                <c:pt idx="9">
                  <c:v>Process</c:v>
                </c:pt>
                <c:pt idx="10">
                  <c:v>Pumps</c:v>
                </c:pt>
                <c:pt idx="11">
                  <c:v>Refrigeration</c:v>
                </c:pt>
                <c:pt idx="12">
                  <c:v>Ventilation</c:v>
                </c:pt>
                <c:pt idx="13">
                  <c:v>Water Heating</c:v>
                </c:pt>
              </c:strCache>
            </c:strRef>
          </c:cat>
          <c:val>
            <c:numRef>
              <c:f>'Sample End-use Breakdown'!$D$14:$D$28</c:f>
              <c:numCache>
                <c:formatCode>_(* #,##0_);_(* \(#,##0\);_(* "-"??_);_(@_)</c:formatCode>
                <c:ptCount val="15"/>
                <c:pt idx="0">
                  <c:v>0</c:v>
                </c:pt>
                <c:pt idx="1">
                  <c:v>0</c:v>
                </c:pt>
                <c:pt idx="2">
                  <c:v>0</c:v>
                </c:pt>
                <c:pt idx="3">
                  <c:v>20639.793600000001</c:v>
                </c:pt>
                <c:pt idx="4">
                  <c:v>0</c:v>
                </c:pt>
                <c:pt idx="5">
                  <c:v>0</c:v>
                </c:pt>
                <c:pt idx="6">
                  <c:v>0</c:v>
                </c:pt>
                <c:pt idx="7">
                  <c:v>0</c:v>
                </c:pt>
                <c:pt idx="8">
                  <c:v>0</c:v>
                </c:pt>
                <c:pt idx="9">
                  <c:v>27619.7238</c:v>
                </c:pt>
                <c:pt idx="10">
                  <c:v>0</c:v>
                </c:pt>
                <c:pt idx="11">
                  <c:v>0</c:v>
                </c:pt>
                <c:pt idx="12">
                  <c:v>0</c:v>
                </c:pt>
                <c:pt idx="13">
                  <c:v>6969.9303</c:v>
                </c:pt>
              </c:numCache>
            </c:numRef>
          </c:val>
        </c:ser>
        <c:dLbls>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elete val="1"/>
          </c:dLbls>
          <c:cat>
            <c:strRef>
              <c:f>'Sample End-use Breakdown'!$B$14:$B$28</c:f>
              <c:strCache>
                <c:ptCount val="14"/>
                <c:pt idx="0">
                  <c:v>Air Compressors</c:v>
                </c:pt>
                <c:pt idx="1">
                  <c:v>Cooking</c:v>
                </c:pt>
                <c:pt idx="2">
                  <c:v>Cooling</c:v>
                </c:pt>
                <c:pt idx="3">
                  <c:v>Heating</c:v>
                </c:pt>
                <c:pt idx="4">
                  <c:v>Lighting (Exterior)</c:v>
                </c:pt>
                <c:pt idx="5">
                  <c:v>Lighting (Interior)</c:v>
                </c:pt>
                <c:pt idx="6">
                  <c:v>Miscellaneous</c:v>
                </c:pt>
                <c:pt idx="7">
                  <c:v>Office Equipment</c:v>
                </c:pt>
                <c:pt idx="8">
                  <c:v>Other Plug Loads</c:v>
                </c:pt>
                <c:pt idx="9">
                  <c:v>Process</c:v>
                </c:pt>
                <c:pt idx="10">
                  <c:v>Pumps</c:v>
                </c:pt>
                <c:pt idx="11">
                  <c:v>Refrigeration</c:v>
                </c:pt>
                <c:pt idx="12">
                  <c:v>Ventilation</c:v>
                </c:pt>
                <c:pt idx="13">
                  <c:v>Water Heating</c:v>
                </c:pt>
              </c:strCache>
            </c:strRef>
          </c:cat>
          <c:val>
            <c:numRef>
              <c:f>'Sample End-use Breakdown'!$E$14:$E$28</c:f>
              <c:numCache>
                <c:formatCode>_(* #,##0_);_(* \(#,##0\);_(* "-"??_);_(@_)</c:formatCode>
                <c:ptCount val="15"/>
                <c:pt idx="1">
                  <c:v>9800</c:v>
                </c:pt>
                <c:pt idx="6">
                  <c:v>5600</c:v>
                </c:pt>
              </c:numCache>
            </c:numRef>
          </c:val>
        </c:ser>
        <c:dLbls>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'Sample Peak kW Breakdown'!$H$5</c:f>
          <c:strCache>
            <c:ptCount val="1"/>
            <c:pt idx="0">
              <c:v>Peak Demand (kW) Breakdown</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pieChart>
        <c:varyColors val="1"/>
        <c:ser>
          <c:idx val="0"/>
          <c:order val="0"/>
          <c:tx>
            <c:strRef>
              <c:f>'Sample Peak kW Breakdown'!$H$5</c:f>
              <c:strCache>
                <c:ptCount val="1"/>
                <c:pt idx="0">
                  <c:v>Peak Demand (kW) Breakdown</c:v>
                </c:pt>
              </c:strCache>
            </c:strRef>
          </c:tx>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'Sample Peak kW Breakdown'!$B$11:$B$25</c:f>
              <c:strCache>
                <c:ptCount val="14"/>
                <c:pt idx="0">
                  <c:v>Air Compressors</c:v>
                </c:pt>
                <c:pt idx="1">
                  <c:v>Cooking</c:v>
                </c:pt>
                <c:pt idx="2">
                  <c:v>Cooling</c:v>
                </c:pt>
                <c:pt idx="3">
                  <c:v>Heating</c:v>
                </c:pt>
                <c:pt idx="4">
                  <c:v>Lighting (Exterior)</c:v>
                </c:pt>
                <c:pt idx="5">
                  <c:v>Lighting (Interior)</c:v>
                </c:pt>
                <c:pt idx="6">
                  <c:v>Miscellaneous</c:v>
                </c:pt>
                <c:pt idx="7">
                  <c:v>Office Equipment</c:v>
                </c:pt>
                <c:pt idx="8">
                  <c:v>Other Plug Loads</c:v>
                </c:pt>
                <c:pt idx="9">
                  <c:v>Process</c:v>
                </c:pt>
                <c:pt idx="10">
                  <c:v>Pumps</c:v>
                </c:pt>
                <c:pt idx="11">
                  <c:v>Refrigeration</c:v>
                </c:pt>
                <c:pt idx="12">
                  <c:v>Ventilation</c:v>
                </c:pt>
                <c:pt idx="13">
                  <c:v>Water Heating</c:v>
                </c:pt>
              </c:strCache>
            </c:strRef>
          </c:cat>
          <c:val>
            <c:numRef>
              <c:f>'Sample Peak kW Breakdown'!$C$11:$C$24</c:f>
              <c:numCache>
                <c:formatCode>_(* #,##0.0_);_(* \(#,##0.0\);_(* "-"??_);_(@_)</c:formatCode>
                <c:ptCount val="14"/>
                <c:pt idx="0">
                  <c:v>15.5</c:v>
                </c:pt>
                <c:pt idx="1">
                  <c:v>6.5</c:v>
                </c:pt>
                <c:pt idx="2">
                  <c:v>225</c:v>
                </c:pt>
                <c:pt idx="3">
                  <c:v>0</c:v>
                </c:pt>
                <c:pt idx="4">
                  <c:v>0</c:v>
                </c:pt>
                <c:pt idx="5">
                  <c:v>105</c:v>
                </c:pt>
                <c:pt idx="6">
                  <c:v>0</c:v>
                </c:pt>
                <c:pt idx="7">
                  <c:v>26</c:v>
                </c:pt>
                <c:pt idx="8">
                  <c:v>3.5</c:v>
                </c:pt>
                <c:pt idx="9">
                  <c:v>1.5</c:v>
                </c:pt>
                <c:pt idx="10">
                  <c:v>35.299999999999997</c:v>
                </c:pt>
                <c:pt idx="11">
                  <c:v>16.899999999999999</c:v>
                </c:pt>
                <c:pt idx="12">
                  <c:v>123.8</c:v>
                </c:pt>
                <c:pt idx="13">
                  <c:v>0</c:v>
                </c:pt>
              </c:numCache>
            </c:numRef>
          </c:val>
        </c:ser>
        <c:dLbls>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55" l="0.70000000000000062" r="0.70000000000000062" t="0.750000000000001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e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114300</xdr:colOff>
      <xdr:row>4</xdr:row>
      <xdr:rowOff>114300</xdr:rowOff>
    </xdr:from>
    <xdr:to>
      <xdr:col>10</xdr:col>
      <xdr:colOff>447675</xdr:colOff>
      <xdr:row>16</xdr:row>
      <xdr:rowOff>57150</xdr:rowOff>
    </xdr:to>
    <xdr:sp macro="" textlink="">
      <xdr:nvSpPr>
        <xdr:cNvPr id="2" name="TextBox 1"/>
        <xdr:cNvSpPr txBox="1"/>
      </xdr:nvSpPr>
      <xdr:spPr>
        <a:xfrm>
          <a:off x="723900" y="762000"/>
          <a:ext cx="5819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DISCLAIMER</a:t>
          </a:r>
        </a:p>
        <a:p>
          <a:endParaRPr lang="en-US" sz="1100">
            <a:solidFill>
              <a:schemeClr val="dk1"/>
            </a:solidFill>
            <a:latin typeface="+mn-lt"/>
            <a:ea typeface="+mn-ea"/>
            <a:cs typeface="+mn-cs"/>
          </a:endParaRPr>
        </a:p>
        <a:p>
          <a:r>
            <a:rPr lang="en-US" sz="1100" b="0">
              <a:solidFill>
                <a:schemeClr val="dk1"/>
              </a:solidFill>
              <a:latin typeface="+mn-lt"/>
              <a:ea typeface="+mn-ea"/>
              <a:cs typeface="+mn-cs"/>
            </a:rPr>
            <a:t>By using this spreadsheet, the user acknowledges</a:t>
          </a:r>
          <a:r>
            <a:rPr lang="en-US" sz="1100" b="0" baseline="0">
              <a:solidFill>
                <a:schemeClr val="dk1"/>
              </a:solidFill>
              <a:latin typeface="+mn-lt"/>
              <a:ea typeface="+mn-ea"/>
              <a:cs typeface="+mn-cs"/>
            </a:rPr>
            <a:t> and </a:t>
          </a:r>
          <a:r>
            <a:rPr lang="en-US" sz="1100" b="0">
              <a:solidFill>
                <a:schemeClr val="dk1"/>
              </a:solidFill>
              <a:latin typeface="+mn-lt"/>
              <a:ea typeface="+mn-ea"/>
              <a:cs typeface="+mn-cs"/>
            </a:rPr>
            <a:t>agrees to the following terms:</a:t>
          </a:r>
        </a:p>
        <a:p>
          <a:endParaRPr lang="en-US" sz="1100">
            <a:solidFill>
              <a:schemeClr val="dk1"/>
            </a:solidFill>
            <a:latin typeface="+mn-lt"/>
            <a:ea typeface="+mn-ea"/>
            <a:cs typeface="+mn-cs"/>
          </a:endParaRPr>
        </a:p>
        <a:p>
          <a:r>
            <a:rPr lang="en-US" sz="1100">
              <a:solidFill>
                <a:schemeClr val="dk1"/>
              </a:solidFill>
              <a:latin typeface="+mn-lt"/>
              <a:ea typeface="+mn-ea"/>
              <a:cs typeface="+mn-cs"/>
            </a:rPr>
            <a:t>The resources supplied here are for personal and office use by purchasers of </a:t>
          </a:r>
          <a:r>
            <a:rPr lang="en-US" sz="1100" i="1">
              <a:solidFill>
                <a:schemeClr val="dk1"/>
              </a:solidFill>
              <a:latin typeface="+mn-lt"/>
              <a:ea typeface="+mn-ea"/>
              <a:cs typeface="+mn-cs"/>
            </a:rPr>
            <a:t>Procedures for Commercial Building Energy Audits, Second Edition</a:t>
          </a:r>
          <a:r>
            <a:rPr lang="en-US" sz="1100">
              <a:solidFill>
                <a:schemeClr val="dk1"/>
              </a:solidFill>
              <a:latin typeface="+mn-lt"/>
              <a:ea typeface="+mn-ea"/>
              <a:cs typeface="+mn-cs"/>
            </a:rPr>
            <a:t>. These resources are provided “as is” without warranty of any kind, either expressed or implied. The entire risk as to the quality and performance of the resources is with the user. In no event will ASHRAE be liable to the user for any damages, including without limitation any lost profits, lost savings, or other incidental or consequential damages arising out of the use of or inability to use these resources.</a:t>
          </a:r>
        </a:p>
        <a:p>
          <a:endParaRPr lang="en-US" sz="1100">
            <a:solidFill>
              <a:schemeClr val="dk1"/>
            </a:solidFill>
            <a:latin typeface="+mn-lt"/>
            <a:ea typeface="+mn-ea"/>
            <a:cs typeface="+mn-cs"/>
          </a:endParaRPr>
        </a:p>
        <a:p>
          <a:endParaRPr lang="en-US" sz="1100"/>
        </a:p>
      </xdr:txBody>
    </xdr:sp>
    <xdr:clientData/>
  </xdr:twoCellAnchor>
  <xdr:twoCellAnchor editAs="oneCell">
    <xdr:from>
      <xdr:col>1</xdr:col>
      <xdr:colOff>9525</xdr:colOff>
      <xdr:row>16</xdr:row>
      <xdr:rowOff>133350</xdr:rowOff>
    </xdr:from>
    <xdr:to>
      <xdr:col>1</xdr:col>
      <xdr:colOff>517525</xdr:colOff>
      <xdr:row>18</xdr:row>
      <xdr:rowOff>161192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125" y="2724150"/>
          <a:ext cx="508000" cy="351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46</xdr:row>
      <xdr:rowOff>47625</xdr:rowOff>
    </xdr:from>
    <xdr:to>
      <xdr:col>0</xdr:col>
      <xdr:colOff>569688</xdr:colOff>
      <xdr:row>47</xdr:row>
      <xdr:rowOff>152400</xdr:rowOff>
    </xdr:to>
    <xdr:pic>
      <xdr:nvPicPr>
        <xdr:cNvPr id="2" name="Picture 1" descr="ASHRAE_logo_black_USE.jpg"/>
        <xdr:cNvPicPr>
          <a:picLocks noChangeAspect="1"/>
        </xdr:cNvPicPr>
      </xdr:nvPicPr>
      <xdr:blipFill>
        <a:blip xmlns:r="http://schemas.openxmlformats.org/officeDocument/2006/relationships" r:embed="rId1" cstate="print"/>
        <a:stretch>
          <a:fillRect/>
        </a:stretch>
      </xdr:blipFill>
      <xdr:spPr>
        <a:xfrm>
          <a:off x="142875" y="8696325"/>
          <a:ext cx="426813" cy="295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133350</xdr:colOff>
      <xdr:row>5</xdr:row>
      <xdr:rowOff>114300</xdr:rowOff>
    </xdr:from>
    <xdr:to>
      <xdr:col>15</xdr:col>
      <xdr:colOff>495300</xdr:colOff>
      <xdr:row>35</xdr:row>
      <xdr:rowOff>104775</xdr:rowOff>
    </xdr:to>
    <xdr:graphicFrame macro="">
      <xdr:nvGraphicFramePr>
        <xdr:cNvPr id="216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48</xdr:row>
      <xdr:rowOff>47625</xdr:rowOff>
    </xdr:from>
    <xdr:to>
      <xdr:col>5</xdr:col>
      <xdr:colOff>742950</xdr:colOff>
      <xdr:row>75</xdr:row>
      <xdr:rowOff>9525</xdr:rowOff>
    </xdr:to>
    <xdr:graphicFrame macro="">
      <xdr:nvGraphicFramePr>
        <xdr:cNvPr id="216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28575</xdr:colOff>
      <xdr:row>48</xdr:row>
      <xdr:rowOff>47625</xdr:rowOff>
    </xdr:from>
    <xdr:to>
      <xdr:col>15</xdr:col>
      <xdr:colOff>581025</xdr:colOff>
      <xdr:row>75</xdr:row>
      <xdr:rowOff>28575</xdr:rowOff>
    </xdr:to>
    <xdr:graphicFrame macro="">
      <xdr:nvGraphicFramePr>
        <xdr:cNvPr id="216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28574</xdr:colOff>
      <xdr:row>37</xdr:row>
      <xdr:rowOff>66675</xdr:rowOff>
    </xdr:from>
    <xdr:to>
      <xdr:col>15</xdr:col>
      <xdr:colOff>495299</xdr:colOff>
      <xdr:row>45</xdr:row>
      <xdr:rowOff>142875</xdr:rowOff>
    </xdr:to>
    <xdr:sp macro="" textlink="">
      <xdr:nvSpPr>
        <xdr:cNvPr id="5" name="TextBox 4"/>
        <xdr:cNvSpPr txBox="1"/>
      </xdr:nvSpPr>
      <xdr:spPr>
        <a:xfrm>
          <a:off x="28574" y="6943725"/>
          <a:ext cx="11096625"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0</xdr:colOff>
      <xdr:row>77</xdr:row>
      <xdr:rowOff>28575</xdr:rowOff>
    </xdr:from>
    <xdr:to>
      <xdr:col>5</xdr:col>
      <xdr:colOff>704850</xdr:colOff>
      <xdr:row>102</xdr:row>
      <xdr:rowOff>114300</xdr:rowOff>
    </xdr:to>
    <xdr:graphicFrame macro="">
      <xdr:nvGraphicFramePr>
        <xdr:cNvPr id="216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97858</xdr:colOff>
      <xdr:row>0</xdr:row>
      <xdr:rowOff>95250</xdr:rowOff>
    </xdr:from>
    <xdr:to>
      <xdr:col>15</xdr:col>
      <xdr:colOff>524671</xdr:colOff>
      <xdr:row>1</xdr:row>
      <xdr:rowOff>152400</xdr:rowOff>
    </xdr:to>
    <xdr:pic>
      <xdr:nvPicPr>
        <xdr:cNvPr id="7" name="Picture 6" descr="ASHRAE_logo_black_USE.jpg"/>
        <xdr:cNvPicPr>
          <a:picLocks noChangeAspect="1"/>
        </xdr:cNvPicPr>
      </xdr:nvPicPr>
      <xdr:blipFill>
        <a:blip xmlns:r="http://schemas.openxmlformats.org/officeDocument/2006/relationships" r:embed="rId5" cstate="print"/>
        <a:stretch>
          <a:fillRect/>
        </a:stretch>
      </xdr:blipFill>
      <xdr:spPr>
        <a:xfrm>
          <a:off x="10727758" y="95250"/>
          <a:ext cx="426813" cy="295275"/>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0.24502</cdr:x>
      <cdr:y>0.33179</cdr:y>
    </cdr:from>
    <cdr:to>
      <cdr:x>0.40439</cdr:x>
      <cdr:y>0.44931</cdr:y>
    </cdr:to>
    <cdr:sp macro="" textlink="">
      <cdr:nvSpPr>
        <cdr:cNvPr id="2" name="TextBox 1"/>
        <cdr:cNvSpPr txBox="1"/>
      </cdr:nvSpPr>
      <cdr:spPr>
        <a:xfrm xmlns:a="http://schemas.openxmlformats.org/drawingml/2006/main">
          <a:off x="1171556" y="1371582"/>
          <a:ext cx="762036" cy="48581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n-US" sz="1100"/>
            <a:t>Miscellaneous</a:t>
          </a:r>
        </a:p>
        <a:p xmlns:a="http://schemas.openxmlformats.org/drawingml/2006/main">
          <a:pPr algn="ctr"/>
          <a:r>
            <a:rPr lang="en-US" sz="1100"/>
            <a:t>36%</a:t>
          </a:r>
        </a:p>
      </cdr:txBody>
    </cdr:sp>
  </cdr:relSizeAnchor>
  <cdr:relSizeAnchor xmlns:cdr="http://schemas.openxmlformats.org/drawingml/2006/chartDrawing">
    <cdr:from>
      <cdr:x>0.60359</cdr:x>
      <cdr:y>0.60599</cdr:y>
    </cdr:from>
    <cdr:to>
      <cdr:x>0.79482</cdr:x>
      <cdr:y>0.82719</cdr:y>
    </cdr:to>
    <cdr:sp macro="" textlink="">
      <cdr:nvSpPr>
        <cdr:cNvPr id="3" name="TextBox 2"/>
        <cdr:cNvSpPr txBox="1"/>
      </cdr:nvSpPr>
      <cdr:spPr>
        <a:xfrm xmlns:a="http://schemas.openxmlformats.org/drawingml/2006/main">
          <a:off x="2886075" y="2505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0.5498</cdr:x>
      <cdr:y>0.52765</cdr:y>
    </cdr:from>
    <cdr:to>
      <cdr:x>0.74104</cdr:x>
      <cdr:y>0.74885</cdr:y>
    </cdr:to>
    <cdr:sp macro="" textlink="">
      <cdr:nvSpPr>
        <cdr:cNvPr id="4" name="TextBox 3"/>
        <cdr:cNvSpPr txBox="1"/>
      </cdr:nvSpPr>
      <cdr:spPr>
        <a:xfrm xmlns:a="http://schemas.openxmlformats.org/drawingml/2006/main">
          <a:off x="2628900" y="2181225"/>
          <a:ext cx="914400" cy="9144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n-US" sz="1100"/>
            <a:t>Cooking</a:t>
          </a:r>
        </a:p>
        <a:p xmlns:a="http://schemas.openxmlformats.org/drawingml/2006/main">
          <a:pPr algn="ctr"/>
          <a:r>
            <a:rPr lang="en-US" sz="1100"/>
            <a:t>64%</a:t>
          </a:r>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47625</xdr:colOff>
      <xdr:row>5</xdr:row>
      <xdr:rowOff>28575</xdr:rowOff>
    </xdr:from>
    <xdr:to>
      <xdr:col>15</xdr:col>
      <xdr:colOff>438150</xdr:colOff>
      <xdr:row>34</xdr:row>
      <xdr:rowOff>123825</xdr:rowOff>
    </xdr:to>
    <xdr:graphicFrame macro="">
      <xdr:nvGraphicFramePr>
        <xdr:cNvPr id="604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47624</xdr:rowOff>
    </xdr:from>
    <xdr:to>
      <xdr:col>15</xdr:col>
      <xdr:colOff>466725</xdr:colOff>
      <xdr:row>52</xdr:row>
      <xdr:rowOff>127000</xdr:rowOff>
    </xdr:to>
    <xdr:sp macro="" textlink="">
      <xdr:nvSpPr>
        <xdr:cNvPr id="5" name="TextBox 4"/>
        <xdr:cNvSpPr txBox="1"/>
      </xdr:nvSpPr>
      <xdr:spPr>
        <a:xfrm>
          <a:off x="0" y="5873749"/>
          <a:ext cx="10182225" cy="2619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editAs="oneCell">
    <xdr:from>
      <xdr:col>15</xdr:col>
      <xdr:colOff>19050</xdr:colOff>
      <xdr:row>0</xdr:row>
      <xdr:rowOff>57150</xdr:rowOff>
    </xdr:from>
    <xdr:to>
      <xdr:col>15</xdr:col>
      <xdr:colOff>445863</xdr:colOff>
      <xdr:row>1</xdr:row>
      <xdr:rowOff>114300</xdr:rowOff>
    </xdr:to>
    <xdr:pic>
      <xdr:nvPicPr>
        <xdr:cNvPr id="6" name="Picture 5" descr="ASHRAE_logo_black_USE.jpg"/>
        <xdr:cNvPicPr>
          <a:picLocks noChangeAspect="1"/>
        </xdr:cNvPicPr>
      </xdr:nvPicPr>
      <xdr:blipFill>
        <a:blip xmlns:r="http://schemas.openxmlformats.org/officeDocument/2006/relationships" r:embed="rId2" cstate="print"/>
        <a:stretch>
          <a:fillRect/>
        </a:stretch>
      </xdr:blipFill>
      <xdr:spPr>
        <a:xfrm>
          <a:off x="9820275" y="57150"/>
          <a:ext cx="426813" cy="2952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46</xdr:row>
      <xdr:rowOff>28575</xdr:rowOff>
    </xdr:from>
    <xdr:to>
      <xdr:col>0</xdr:col>
      <xdr:colOff>560163</xdr:colOff>
      <xdr:row>47</xdr:row>
      <xdr:rowOff>133350</xdr:rowOff>
    </xdr:to>
    <xdr:pic>
      <xdr:nvPicPr>
        <xdr:cNvPr id="3" name="Picture 2" descr="ASHRAE_logo_black_USE.jpg"/>
        <xdr:cNvPicPr>
          <a:picLocks noChangeAspect="1"/>
        </xdr:cNvPicPr>
      </xdr:nvPicPr>
      <xdr:blipFill>
        <a:blip xmlns:r="http://schemas.openxmlformats.org/officeDocument/2006/relationships" r:embed="rId1" cstate="print"/>
        <a:stretch>
          <a:fillRect/>
        </a:stretch>
      </xdr:blipFill>
      <xdr:spPr>
        <a:xfrm>
          <a:off x="133350" y="8562975"/>
          <a:ext cx="426813" cy="295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gadude\kw\2004\Projects\Los%20Angeles%20Times\04020-02%20LA%20Times%20Orange%20County%20Plant\04020-02%20Work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ht_Table (for internal use)"/>
      <sheetName val="Fixture Legend"/>
      <sheetName val="Field Data"/>
      <sheetName val="Pivot"/>
      <sheetName val="Sort"/>
      <sheetName val="LE1-Scope of Work"/>
      <sheetName val="Savings"/>
      <sheetName val="Existing and Proposed Legend"/>
      <sheetName val="Overview"/>
      <sheetName val="Quote"/>
      <sheetName val="Financing"/>
      <sheetName val="Op. Le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9"/>
  <sheetViews>
    <sheetView showGridLines="0" tabSelected="1" workbookViewId="0">
      <selection activeCell="C25" sqref="C25"/>
    </sheetView>
  </sheetViews>
  <sheetFormatPr defaultRowHeight="12.75"/>
  <cols>
    <col min="1" max="16384" width="9.140625" style="74"/>
  </cols>
  <sheetData>
    <row r="19" spans="3:3">
      <c r="C19" s="73" t="s">
        <v>101</v>
      </c>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zoomScaleNormal="100" workbookViewId="0">
      <selection activeCell="B49" sqref="B49"/>
    </sheetView>
  </sheetViews>
  <sheetFormatPr defaultRowHeight="12.75"/>
  <cols>
    <col min="1" max="16384" width="9.140625" style="11"/>
  </cols>
  <sheetData>
    <row r="1" spans="1:10" ht="18.75">
      <c r="A1" s="63" t="s">
        <v>69</v>
      </c>
    </row>
    <row r="2" spans="1:10" s="14" customFormat="1" ht="15.75">
      <c r="A2" s="64" t="s">
        <v>68</v>
      </c>
    </row>
    <row r="4" spans="1:10">
      <c r="A4" s="11" t="s">
        <v>70</v>
      </c>
    </row>
    <row r="6" spans="1:10" ht="15">
      <c r="A6" s="13">
        <v>-1</v>
      </c>
      <c r="B6" s="11" t="s">
        <v>71</v>
      </c>
    </row>
    <row r="7" spans="1:10" ht="15">
      <c r="A7" s="13"/>
      <c r="B7" s="11" t="s">
        <v>72</v>
      </c>
    </row>
    <row r="8" spans="1:10" ht="15">
      <c r="A8" s="13"/>
    </row>
    <row r="9" spans="1:10" ht="15">
      <c r="A9" s="13"/>
      <c r="B9" s="32" t="s">
        <v>73</v>
      </c>
      <c r="C9" s="32"/>
      <c r="D9" s="32"/>
      <c r="E9" s="32"/>
      <c r="F9" s="32"/>
      <c r="G9" s="32"/>
      <c r="H9" s="32"/>
      <c r="I9" s="32"/>
      <c r="J9" s="32"/>
    </row>
    <row r="10" spans="1:10" ht="15">
      <c r="A10" s="13"/>
      <c r="B10" s="32" t="s">
        <v>43</v>
      </c>
      <c r="C10" s="32"/>
      <c r="D10" s="32"/>
      <c r="E10" s="32"/>
      <c r="F10" s="32"/>
      <c r="G10" s="32"/>
      <c r="H10" s="32"/>
      <c r="I10" s="32"/>
      <c r="J10" s="32"/>
    </row>
    <row r="11" spans="1:10" ht="15">
      <c r="A11" s="13"/>
    </row>
    <row r="12" spans="1:10" ht="15">
      <c r="A12" s="13"/>
      <c r="B12" s="11" t="s">
        <v>74</v>
      </c>
    </row>
    <row r="13" spans="1:10" ht="15">
      <c r="A13" s="13"/>
      <c r="B13" s="11" t="s">
        <v>44</v>
      </c>
    </row>
    <row r="14" spans="1:10" ht="15">
      <c r="A14" s="13"/>
      <c r="B14" s="11" t="s">
        <v>75</v>
      </c>
    </row>
    <row r="15" spans="1:10" ht="15">
      <c r="A15" s="13"/>
      <c r="C15" s="11" t="s">
        <v>23</v>
      </c>
    </row>
    <row r="16" spans="1:10" ht="15">
      <c r="A16" s="13"/>
      <c r="C16" s="11" t="s">
        <v>24</v>
      </c>
    </row>
    <row r="17" spans="1:3" ht="15">
      <c r="A17" s="13"/>
      <c r="C17" s="11" t="s">
        <v>76</v>
      </c>
    </row>
    <row r="18" spans="1:3" ht="15">
      <c r="A18" s="13"/>
      <c r="C18" s="11" t="s">
        <v>45</v>
      </c>
    </row>
    <row r="19" spans="1:3" ht="15">
      <c r="A19" s="13"/>
      <c r="C19" s="11" t="s">
        <v>77</v>
      </c>
    </row>
    <row r="20" spans="1:3" ht="15">
      <c r="A20" s="13"/>
      <c r="C20" s="11" t="s">
        <v>78</v>
      </c>
    </row>
    <row r="21" spans="1:3" ht="15">
      <c r="A21" s="13"/>
    </row>
    <row r="22" spans="1:3" ht="15">
      <c r="A22" s="13">
        <f>A6-1</f>
        <v>-2</v>
      </c>
      <c r="B22" s="11" t="s">
        <v>49</v>
      </c>
    </row>
    <row r="23" spans="1:3" ht="15">
      <c r="A23" s="13"/>
      <c r="B23" s="11" t="s">
        <v>79</v>
      </c>
    </row>
    <row r="24" spans="1:3" ht="15">
      <c r="A24" s="13"/>
      <c r="B24" s="11" t="s">
        <v>80</v>
      </c>
    </row>
    <row r="25" spans="1:3" ht="15">
      <c r="A25" s="13"/>
      <c r="B25" s="11" t="s">
        <v>81</v>
      </c>
    </row>
    <row r="26" spans="1:3" ht="15">
      <c r="A26" s="13"/>
      <c r="B26" s="11" t="s">
        <v>82</v>
      </c>
    </row>
    <row r="27" spans="1:3" ht="15">
      <c r="A27" s="13"/>
    </row>
    <row r="28" spans="1:3" ht="15">
      <c r="A28" s="13">
        <f>A22-1</f>
        <v>-3</v>
      </c>
      <c r="B28" s="11" t="s">
        <v>8</v>
      </c>
    </row>
    <row r="29" spans="1:3" ht="15">
      <c r="A29" s="13"/>
    </row>
    <row r="30" spans="1:3" ht="15">
      <c r="A30" s="13">
        <f>A28-1</f>
        <v>-4</v>
      </c>
      <c r="B30" s="11" t="s">
        <v>83</v>
      </c>
    </row>
    <row r="31" spans="1:3" ht="15">
      <c r="A31" s="13"/>
      <c r="B31" s="11" t="s">
        <v>46</v>
      </c>
    </row>
    <row r="32" spans="1:3" ht="15">
      <c r="A32" s="13"/>
    </row>
    <row r="33" spans="1:2" ht="15">
      <c r="A33" s="13">
        <f>A30-1</f>
        <v>-5</v>
      </c>
      <c r="B33" s="62" t="s">
        <v>22</v>
      </c>
    </row>
    <row r="34" spans="1:2" ht="15">
      <c r="A34" s="13"/>
      <c r="B34" s="11" t="s">
        <v>84</v>
      </c>
    </row>
    <row r="35" spans="1:2" ht="15">
      <c r="A35" s="13"/>
      <c r="B35" s="11" t="s">
        <v>85</v>
      </c>
    </row>
    <row r="36" spans="1:2" ht="15">
      <c r="A36" s="13"/>
      <c r="B36" s="11" t="s">
        <v>86</v>
      </c>
    </row>
    <row r="37" spans="1:2" ht="15">
      <c r="A37" s="13"/>
      <c r="B37" s="11" t="s">
        <v>87</v>
      </c>
    </row>
    <row r="38" spans="1:2" ht="15">
      <c r="A38" s="13"/>
    </row>
    <row r="39" spans="1:2" ht="15">
      <c r="A39" s="13">
        <f>A33-1</f>
        <v>-6</v>
      </c>
      <c r="B39" s="11" t="s">
        <v>95</v>
      </c>
    </row>
    <row r="40" spans="1:2" ht="15">
      <c r="A40" s="13"/>
      <c r="B40" s="11" t="s">
        <v>96</v>
      </c>
    </row>
    <row r="41" spans="1:2" ht="15">
      <c r="A41" s="13"/>
    </row>
    <row r="42" spans="1:2">
      <c r="A42" s="11" t="s">
        <v>47</v>
      </c>
    </row>
    <row r="43" spans="1:2">
      <c r="A43" s="11" t="s">
        <v>48</v>
      </c>
    </row>
    <row r="44" spans="1:2" ht="15">
      <c r="A44" s="13"/>
    </row>
    <row r="46" spans="1:2" ht="15">
      <c r="A46" s="13"/>
    </row>
    <row r="47" spans="1:2" ht="15">
      <c r="A47" s="13"/>
    </row>
    <row r="48" spans="1:2" ht="15">
      <c r="A48" s="13"/>
      <c r="B48" s="65" t="s">
        <v>101</v>
      </c>
    </row>
    <row r="49" spans="1:1" ht="15">
      <c r="A49" s="13"/>
    </row>
    <row r="50" spans="1:1" ht="15">
      <c r="A50" s="13"/>
    </row>
    <row r="51" spans="1:1" ht="15">
      <c r="A51" s="13"/>
    </row>
    <row r="52" spans="1:1" ht="15">
      <c r="A52" s="13"/>
    </row>
    <row r="53" spans="1:1" ht="15">
      <c r="A53" s="13"/>
    </row>
    <row r="54" spans="1:1" ht="15">
      <c r="A54" s="13"/>
    </row>
  </sheetData>
  <pageMargins left="0.7" right="0.7" top="0.75" bottom="0.75" header="0.3" footer="0.3"/>
  <pageSetup scale="98"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zoomScaleNormal="100" workbookViewId="0">
      <selection activeCell="O3" sqref="O3"/>
    </sheetView>
  </sheetViews>
  <sheetFormatPr defaultRowHeight="12.75"/>
  <cols>
    <col min="1" max="1" width="2.42578125" style="2" customWidth="1"/>
    <col min="2" max="2" width="22.7109375" style="2" bestFit="1" customWidth="1"/>
    <col min="3" max="5" width="12" style="3" customWidth="1"/>
    <col min="6" max="6" width="15.85546875" style="4" bestFit="1" customWidth="1"/>
    <col min="7" max="7" width="9.28515625" style="30" bestFit="1" customWidth="1"/>
    <col min="8" max="16384" width="9.140625" style="2"/>
  </cols>
  <sheetData>
    <row r="1" spans="1:15" ht="18.75">
      <c r="A1" s="63" t="s">
        <v>69</v>
      </c>
    </row>
    <row r="2" spans="1:15" s="67" customFormat="1" ht="15.75">
      <c r="A2" s="66" t="s">
        <v>9</v>
      </c>
      <c r="C2" s="68"/>
      <c r="D2" s="68"/>
      <c r="E2" s="68"/>
      <c r="F2" s="69"/>
      <c r="G2" s="70"/>
      <c r="O2" s="71" t="s">
        <v>101</v>
      </c>
    </row>
    <row r="3" spans="1:15" s="26" customFormat="1">
      <c r="A3" s="25"/>
      <c r="C3" s="8"/>
      <c r="D3" s="8"/>
      <c r="E3" s="8"/>
      <c r="F3" s="27"/>
      <c r="G3" s="31"/>
    </row>
    <row r="4" spans="1:15">
      <c r="A4" s="1"/>
      <c r="C4" s="2"/>
      <c r="D4" s="24" t="s">
        <v>88</v>
      </c>
      <c r="E4" s="24"/>
    </row>
    <row r="5" spans="1:15" ht="26.25" customHeight="1">
      <c r="A5" s="1"/>
      <c r="B5" s="37" t="s">
        <v>37</v>
      </c>
      <c r="C5" s="35" t="s">
        <v>3</v>
      </c>
      <c r="D5" s="21">
        <f>IF(ISBLANK(C5),0,VLOOKUP(C5,UnitConversionTable,2,FALSE))</f>
        <v>3.4121419999999998</v>
      </c>
      <c r="E5" s="18"/>
      <c r="I5" s="75" t="s">
        <v>91</v>
      </c>
      <c r="J5" s="75"/>
      <c r="K5" s="75"/>
      <c r="L5" s="75"/>
      <c r="M5" s="75"/>
      <c r="N5" s="75"/>
      <c r="O5" s="75"/>
    </row>
    <row r="6" spans="1:15" ht="26.25" customHeight="1">
      <c r="A6" s="1"/>
      <c r="B6" s="37" t="s">
        <v>38</v>
      </c>
      <c r="C6" s="35" t="s">
        <v>4</v>
      </c>
      <c r="D6" s="21">
        <f>IF(ISBLANK(C6),0,VLOOKUP(C6,UnitConversionTable,2,FALSE))</f>
        <v>100</v>
      </c>
      <c r="E6" s="18"/>
    </row>
    <row r="7" spans="1:15" ht="26.25" customHeight="1">
      <c r="A7" s="1"/>
      <c r="B7" s="37" t="s">
        <v>50</v>
      </c>
      <c r="C7" s="36" t="s">
        <v>54</v>
      </c>
      <c r="D7" s="21">
        <f>IF(ISBLANK(C7),0,VLOOKUP(C7,UnitConversionTable,2,FALSE))</f>
        <v>91.33</v>
      </c>
      <c r="E7" s="18"/>
    </row>
    <row r="8" spans="1:15" ht="26.25" customHeight="1">
      <c r="A8" s="1"/>
      <c r="B8" s="37" t="s">
        <v>41</v>
      </c>
      <c r="C8" s="36" t="s">
        <v>89</v>
      </c>
      <c r="D8" s="21">
        <f>IF(ISBLANK(C8),0,VLOOKUP(C8,UnitConversionTable,2,FALSE))</f>
        <v>1</v>
      </c>
      <c r="E8" s="18"/>
    </row>
    <row r="9" spans="1:15">
      <c r="A9" s="1"/>
      <c r="B9" s="37" t="s">
        <v>39</v>
      </c>
      <c r="C9" s="23">
        <v>99999</v>
      </c>
      <c r="D9" s="18"/>
      <c r="E9" s="18"/>
    </row>
    <row r="10" spans="1:15">
      <c r="B10" s="37" t="s">
        <v>40</v>
      </c>
      <c r="C10" s="23" t="s">
        <v>90</v>
      </c>
    </row>
    <row r="11" spans="1:15" ht="13.5" thickBot="1"/>
    <row r="12" spans="1:15" ht="13.5" thickBot="1">
      <c r="C12" s="46" t="s">
        <v>51</v>
      </c>
      <c r="D12" s="45"/>
      <c r="E12" s="45"/>
      <c r="F12" s="53" t="s">
        <v>52</v>
      </c>
      <c r="G12" s="54"/>
    </row>
    <row r="13" spans="1:15" ht="26.25" thickBot="1">
      <c r="B13" s="6" t="s">
        <v>1</v>
      </c>
      <c r="C13" s="59" t="str">
        <f>IF(ISBLANK(C5),"",C5)</f>
        <v>kWh</v>
      </c>
      <c r="D13" s="60" t="str">
        <f>IF(ISBLANK(C6),"",C6)</f>
        <v>therms</v>
      </c>
      <c r="E13" s="61" t="str">
        <f>IF(ISBLANK(C7),"",C7)</f>
        <v>gallons (propane)</v>
      </c>
      <c r="F13" s="47" t="str">
        <f>C8</f>
        <v>kBtu</v>
      </c>
      <c r="G13" s="48" t="s">
        <v>2</v>
      </c>
    </row>
    <row r="14" spans="1:15">
      <c r="B14" s="7" t="s">
        <v>21</v>
      </c>
      <c r="C14" s="39">
        <v>25000</v>
      </c>
      <c r="D14" s="12">
        <v>0</v>
      </c>
      <c r="E14" s="12"/>
      <c r="F14" s="49">
        <f>(C14*$D$5+D14*$D$6+E14*$D$7)/$D$8</f>
        <v>85303.549999999988</v>
      </c>
      <c r="G14" s="50">
        <f>F14/$F$29</f>
        <v>5.4358106731555791E-3</v>
      </c>
    </row>
    <row r="15" spans="1:15">
      <c r="B15" s="7" t="s">
        <v>10</v>
      </c>
      <c r="C15" s="39">
        <v>35999.64</v>
      </c>
      <c r="D15" s="12">
        <v>0</v>
      </c>
      <c r="E15" s="12">
        <v>9800</v>
      </c>
      <c r="F15" s="49">
        <f t="shared" ref="F15:F27" si="0">(C15*$D$5+D15*$D$6+E15*$D$7)/$D$8</f>
        <v>1017869.88362888</v>
      </c>
      <c r="G15" s="50">
        <f>F15/$F$29</f>
        <v>6.4861872422818198E-2</v>
      </c>
    </row>
    <row r="16" spans="1:15">
      <c r="B16" s="7" t="s">
        <v>13</v>
      </c>
      <c r="C16" s="39">
        <v>445995.54</v>
      </c>
      <c r="D16" s="12">
        <v>0</v>
      </c>
      <c r="E16" s="12"/>
      <c r="F16" s="49">
        <f t="shared" si="0"/>
        <v>1521800.1138466799</v>
      </c>
      <c r="G16" s="50">
        <f>F16/$F$29</f>
        <v>9.6973892660471447E-2</v>
      </c>
    </row>
    <row r="17" spans="2:7">
      <c r="B17" s="7" t="s">
        <v>12</v>
      </c>
      <c r="C17" s="39">
        <v>699993</v>
      </c>
      <c r="D17" s="12">
        <v>20639.793600000001</v>
      </c>
      <c r="E17" s="12"/>
      <c r="F17" s="49">
        <f t="shared" si="0"/>
        <v>4452454.8750059996</v>
      </c>
      <c r="G17" s="50">
        <f>F17/$F$29</f>
        <v>0.28372443739212733</v>
      </c>
    </row>
    <row r="18" spans="2:7">
      <c r="B18" s="7" t="s">
        <v>19</v>
      </c>
      <c r="C18" s="39">
        <v>68455</v>
      </c>
      <c r="D18" s="12">
        <v>0</v>
      </c>
      <c r="E18" s="12"/>
      <c r="F18" s="49">
        <f t="shared" si="0"/>
        <v>233578.18060999998</v>
      </c>
      <c r="G18" s="50">
        <f>F18/$F$29</f>
        <v>1.4884336785234606E-2</v>
      </c>
    </row>
    <row r="19" spans="2:7">
      <c r="B19" s="7" t="s">
        <v>20</v>
      </c>
      <c r="C19" s="39">
        <v>371996.28</v>
      </c>
      <c r="D19" s="12">
        <v>0</v>
      </c>
      <c r="E19" s="12"/>
      <c r="F19" s="49">
        <f t="shared" si="0"/>
        <v>1269304.1308317601</v>
      </c>
      <c r="G19" s="50">
        <f t="shared" ref="G19:G27" si="1">F19/$F$29</f>
        <v>8.0884053967926861E-2</v>
      </c>
    </row>
    <row r="20" spans="2:7">
      <c r="B20" s="7" t="s">
        <v>17</v>
      </c>
      <c r="C20" s="39">
        <v>0</v>
      </c>
      <c r="D20" s="12">
        <v>0</v>
      </c>
      <c r="E20" s="12">
        <v>5600</v>
      </c>
      <c r="F20" s="49">
        <f t="shared" si="0"/>
        <v>511448</v>
      </c>
      <c r="G20" s="50">
        <f t="shared" si="1"/>
        <v>3.2591076188084489E-2</v>
      </c>
    </row>
    <row r="21" spans="2:7">
      <c r="B21" s="7" t="s">
        <v>16</v>
      </c>
      <c r="C21" s="39">
        <v>350856</v>
      </c>
      <c r="D21" s="12">
        <v>0</v>
      </c>
      <c r="E21" s="12"/>
      <c r="F21" s="49">
        <f t="shared" si="0"/>
        <v>1197170.493552</v>
      </c>
      <c r="G21" s="50">
        <f t="shared" si="1"/>
        <v>7.6287471581626964E-2</v>
      </c>
    </row>
    <row r="22" spans="2:7">
      <c r="B22" s="7" t="s">
        <v>67</v>
      </c>
      <c r="C22" s="39">
        <v>305996.94</v>
      </c>
      <c r="D22" s="12">
        <v>0</v>
      </c>
      <c r="E22" s="12"/>
      <c r="F22" s="49">
        <f t="shared" si="0"/>
        <v>1044105.0108454799</v>
      </c>
      <c r="G22" s="50">
        <f t="shared" si="1"/>
        <v>6.6533657296197896E-2</v>
      </c>
    </row>
    <row r="23" spans="2:7">
      <c r="B23" s="7" t="s">
        <v>18</v>
      </c>
      <c r="C23" s="39">
        <v>0</v>
      </c>
      <c r="D23" s="12">
        <v>27619.7238</v>
      </c>
      <c r="E23" s="12"/>
      <c r="F23" s="49">
        <f t="shared" si="0"/>
        <v>2761972.38</v>
      </c>
      <c r="G23" s="50">
        <f t="shared" si="1"/>
        <v>0.17600157252734402</v>
      </c>
    </row>
    <row r="24" spans="2:7">
      <c r="B24" s="7" t="s">
        <v>0</v>
      </c>
      <c r="C24" s="39">
        <v>56525</v>
      </c>
      <c r="D24" s="12">
        <v>0</v>
      </c>
      <c r="E24" s="12"/>
      <c r="F24" s="49">
        <f t="shared" si="0"/>
        <v>192871.32655</v>
      </c>
      <c r="G24" s="50">
        <f t="shared" si="1"/>
        <v>1.2290367932004765E-2</v>
      </c>
    </row>
    <row r="25" spans="2:7">
      <c r="B25" s="7" t="s">
        <v>15</v>
      </c>
      <c r="C25" s="39">
        <v>38500</v>
      </c>
      <c r="D25" s="12">
        <v>0</v>
      </c>
      <c r="E25" s="12"/>
      <c r="F25" s="49">
        <f t="shared" si="0"/>
        <v>131367.467</v>
      </c>
      <c r="G25" s="50">
        <f t="shared" si="1"/>
        <v>8.3711484366595923E-3</v>
      </c>
    </row>
    <row r="26" spans="2:7">
      <c r="B26" s="7" t="s">
        <v>11</v>
      </c>
      <c r="C26" s="39">
        <v>146998.53</v>
      </c>
      <c r="D26" s="12">
        <v>0</v>
      </c>
      <c r="E26" s="12"/>
      <c r="F26" s="49">
        <f t="shared" si="0"/>
        <v>501579.85815125995</v>
      </c>
      <c r="G26" s="50">
        <f t="shared" si="1"/>
        <v>3.1962247132487222E-2</v>
      </c>
    </row>
    <row r="27" spans="2:7">
      <c r="B27" s="7" t="s">
        <v>14</v>
      </c>
      <c r="C27" s="39">
        <v>21999.78</v>
      </c>
      <c r="D27" s="12">
        <v>6969.9303</v>
      </c>
      <c r="E27" s="12"/>
      <c r="F27" s="49">
        <f t="shared" si="0"/>
        <v>772059.40332876006</v>
      </c>
      <c r="G27" s="50">
        <f t="shared" si="1"/>
        <v>4.9198055003860944E-2</v>
      </c>
    </row>
    <row r="28" spans="2:7">
      <c r="B28" s="7"/>
      <c r="C28" s="39"/>
      <c r="D28" s="12"/>
      <c r="E28" s="12"/>
      <c r="F28" s="49"/>
      <c r="G28" s="50"/>
    </row>
    <row r="29" spans="2:7">
      <c r="B29" s="9" t="s">
        <v>5</v>
      </c>
      <c r="C29" s="40">
        <f>SUM(C14:C27)</f>
        <v>2568315.7099999995</v>
      </c>
      <c r="D29" s="5">
        <f>SUM(D14:D27)</f>
        <v>55229.447699999997</v>
      </c>
      <c r="E29" s="5">
        <f>SUM(E14:E27)</f>
        <v>15400</v>
      </c>
      <c r="F29" s="40">
        <f>SUM(F14:F27)</f>
        <v>15692884.67335082</v>
      </c>
      <c r="G29" s="51">
        <f>SUM(G14:G27)</f>
        <v>1</v>
      </c>
    </row>
    <row r="30" spans="2:7">
      <c r="B30" s="9" t="s">
        <v>7</v>
      </c>
      <c r="C30" s="41">
        <v>2575020</v>
      </c>
      <c r="D30" s="15">
        <v>56800</v>
      </c>
      <c r="E30" s="15">
        <v>15500</v>
      </c>
      <c r="F30" s="40">
        <f>(C30*$D$5+D30*$D$6)/$D$8</f>
        <v>14466333.89284</v>
      </c>
      <c r="G30" s="51"/>
    </row>
    <row r="31" spans="2:7">
      <c r="B31" s="9" t="s">
        <v>6</v>
      </c>
      <c r="C31" s="42">
        <f>C29/C30</f>
        <v>0.99739641245504873</v>
      </c>
      <c r="D31" s="29">
        <f>D29/D30</f>
        <v>0.97234943133802809</v>
      </c>
      <c r="E31" s="29">
        <f>E29/E30</f>
        <v>0.99354838709677418</v>
      </c>
      <c r="F31" s="42">
        <f>F29/F30</f>
        <v>1.0847865664926959</v>
      </c>
      <c r="G31" s="51"/>
    </row>
    <row r="32" spans="2:7" ht="13.5" thickBot="1">
      <c r="B32" s="10" t="str">
        <f>"Total per "&amp;C10</f>
        <v>Total per ft^2</v>
      </c>
      <c r="C32" s="43">
        <f>C29/$C$9</f>
        <v>25.683413934139335</v>
      </c>
      <c r="D32" s="44">
        <f>D29/$C$9</f>
        <v>0.55230000000000001</v>
      </c>
      <c r="E32" s="44">
        <f>E29/$C$9</f>
        <v>0.15400154001540015</v>
      </c>
      <c r="F32" s="43">
        <f>F29/$C$9</f>
        <v>156.93041603766858</v>
      </c>
      <c r="G32" s="52"/>
    </row>
    <row r="37" spans="1:16">
      <c r="A37" s="28" t="s">
        <v>42</v>
      </c>
    </row>
    <row r="48" spans="1:16" ht="18">
      <c r="A48" s="75" t="str">
        <f>"End-Use Breakdown Input by "&amp;C5</f>
        <v>End-Use Breakdown Input by kWh</v>
      </c>
      <c r="B48" s="75"/>
      <c r="C48" s="75"/>
      <c r="D48" s="75"/>
      <c r="E48" s="75"/>
      <c r="I48" s="75" t="str">
        <f>"End-Use Breakdown Input by "&amp;C6</f>
        <v>End-Use Breakdown Input by therms</v>
      </c>
      <c r="J48" s="75"/>
      <c r="K48" s="75"/>
      <c r="L48" s="75"/>
      <c r="M48" s="75"/>
      <c r="N48" s="75"/>
      <c r="O48" s="75"/>
      <c r="P48" s="75"/>
    </row>
    <row r="77" spans="1:6" ht="18">
      <c r="A77" s="75" t="str">
        <f>"End-Use Breakdown Input by "&amp;C7</f>
        <v>End-Use Breakdown Input by gallons (propane)</v>
      </c>
      <c r="B77" s="75"/>
      <c r="C77" s="75"/>
      <c r="D77" s="75"/>
      <c r="E77" s="75"/>
      <c r="F77" s="75"/>
    </row>
  </sheetData>
  <mergeCells count="4">
    <mergeCell ref="I5:O5"/>
    <mergeCell ref="A48:E48"/>
    <mergeCell ref="I48:P48"/>
    <mergeCell ref="A77:F77"/>
  </mergeCells>
  <dataValidations disablePrompts="1" count="1">
    <dataValidation type="list" allowBlank="1" showInputMessage="1" showErrorMessage="1" sqref="C5:C8">
      <formula1>EnergyUnits</formula1>
    </dataValidation>
  </dataValidations>
  <pageMargins left="0.7" right="0.7" top="0.75" bottom="0.75" header="0.3" footer="0.3"/>
  <pageSetup scale="70" fitToHeight="2" orientation="landscape" r:id="rId1"/>
  <rowBreaks count="1" manualBreakCount="1">
    <brk id="47"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zoomScaleNormal="100" workbookViewId="0">
      <selection activeCell="O3" sqref="O3"/>
    </sheetView>
  </sheetViews>
  <sheetFormatPr defaultRowHeight="12.75"/>
  <cols>
    <col min="1" max="1" width="2.42578125" style="2" customWidth="1"/>
    <col min="2" max="2" width="22.7109375" style="2" bestFit="1" customWidth="1"/>
    <col min="3" max="3" width="12" style="3" customWidth="1"/>
    <col min="4" max="4" width="9.28515625" style="30" bestFit="1" customWidth="1"/>
    <col min="5" max="16384" width="9.140625" style="2"/>
  </cols>
  <sheetData>
    <row r="1" spans="1:15" ht="18.75">
      <c r="A1" s="63" t="s">
        <v>69</v>
      </c>
    </row>
    <row r="2" spans="1:15" s="67" customFormat="1" ht="15.75">
      <c r="A2" s="66" t="s">
        <v>63</v>
      </c>
      <c r="C2" s="68"/>
      <c r="D2" s="70"/>
      <c r="O2" s="71" t="s">
        <v>101</v>
      </c>
    </row>
    <row r="3" spans="1:15" s="26" customFormat="1">
      <c r="A3" s="25"/>
      <c r="C3" s="8"/>
      <c r="D3" s="31"/>
    </row>
    <row r="4" spans="1:15">
      <c r="A4" s="1"/>
      <c r="C4" s="2"/>
    </row>
    <row r="5" spans="1:15" ht="15">
      <c r="A5" s="1"/>
      <c r="B5" s="37" t="s">
        <v>66</v>
      </c>
      <c r="C5" s="58" t="s">
        <v>64</v>
      </c>
      <c r="H5" s="28" t="s">
        <v>65</v>
      </c>
    </row>
    <row r="6" spans="1:15">
      <c r="A6" s="1"/>
      <c r="B6" s="37" t="s">
        <v>39</v>
      </c>
      <c r="C6" s="23">
        <v>99999</v>
      </c>
    </row>
    <row r="7" spans="1:15">
      <c r="B7" s="37" t="s">
        <v>40</v>
      </c>
      <c r="C7" s="23" t="s">
        <v>90</v>
      </c>
    </row>
    <row r="9" spans="1:15" ht="15.75" thickBot="1">
      <c r="C9"/>
      <c r="D9"/>
    </row>
    <row r="10" spans="1:15" ht="13.5" thickBot="1">
      <c r="B10" s="6" t="s">
        <v>1</v>
      </c>
      <c r="C10" s="38" t="str">
        <f>C5</f>
        <v>kW</v>
      </c>
      <c r="D10" s="48" t="s">
        <v>2</v>
      </c>
    </row>
    <row r="11" spans="1:15">
      <c r="B11" s="7" t="s">
        <v>21</v>
      </c>
      <c r="C11" s="55">
        <v>15.5</v>
      </c>
      <c r="D11" s="50">
        <f>C11/$C$26</f>
        <v>2.7728085867620753E-2</v>
      </c>
    </row>
    <row r="12" spans="1:15">
      <c r="B12" s="7" t="s">
        <v>10</v>
      </c>
      <c r="C12" s="55">
        <v>6.5</v>
      </c>
      <c r="D12" s="50">
        <f t="shared" ref="D12:D24" si="0">C12/$C$26</f>
        <v>1.1627906976744186E-2</v>
      </c>
    </row>
    <row r="13" spans="1:15">
      <c r="B13" s="7" t="s">
        <v>13</v>
      </c>
      <c r="C13" s="55">
        <v>225</v>
      </c>
      <c r="D13" s="50">
        <f t="shared" si="0"/>
        <v>0.40250447227191416</v>
      </c>
    </row>
    <row r="14" spans="1:15">
      <c r="B14" s="7" t="s">
        <v>12</v>
      </c>
      <c r="C14" s="55">
        <v>0</v>
      </c>
      <c r="D14" s="50">
        <f t="shared" si="0"/>
        <v>0</v>
      </c>
    </row>
    <row r="15" spans="1:15">
      <c r="B15" s="7" t="s">
        <v>19</v>
      </c>
      <c r="C15" s="55">
        <v>0</v>
      </c>
      <c r="D15" s="50">
        <f t="shared" si="0"/>
        <v>0</v>
      </c>
    </row>
    <row r="16" spans="1:15">
      <c r="B16" s="7" t="s">
        <v>20</v>
      </c>
      <c r="C16" s="55">
        <v>105</v>
      </c>
      <c r="D16" s="50">
        <f t="shared" si="0"/>
        <v>0.18783542039355994</v>
      </c>
    </row>
    <row r="17" spans="2:4">
      <c r="B17" s="7" t="s">
        <v>17</v>
      </c>
      <c r="C17" s="55">
        <v>0</v>
      </c>
      <c r="D17" s="50">
        <f t="shared" si="0"/>
        <v>0</v>
      </c>
    </row>
    <row r="18" spans="2:4">
      <c r="B18" s="7" t="s">
        <v>16</v>
      </c>
      <c r="C18" s="55">
        <v>26</v>
      </c>
      <c r="D18" s="50">
        <f t="shared" si="0"/>
        <v>4.6511627906976744E-2</v>
      </c>
    </row>
    <row r="19" spans="2:4">
      <c r="B19" s="7" t="s">
        <v>67</v>
      </c>
      <c r="C19" s="55">
        <v>3.5</v>
      </c>
      <c r="D19" s="50">
        <f t="shared" si="0"/>
        <v>6.2611806797853312E-3</v>
      </c>
    </row>
    <row r="20" spans="2:4">
      <c r="B20" s="7" t="s">
        <v>18</v>
      </c>
      <c r="C20" s="55">
        <v>1.5</v>
      </c>
      <c r="D20" s="50">
        <f t="shared" si="0"/>
        <v>2.6833631484794273E-3</v>
      </c>
    </row>
    <row r="21" spans="2:4">
      <c r="B21" s="7" t="s">
        <v>0</v>
      </c>
      <c r="C21" s="55">
        <v>35.299999999999997</v>
      </c>
      <c r="D21" s="50">
        <f t="shared" si="0"/>
        <v>6.3148479427549184E-2</v>
      </c>
    </row>
    <row r="22" spans="2:4">
      <c r="B22" s="7" t="s">
        <v>15</v>
      </c>
      <c r="C22" s="55">
        <v>16.899999999999999</v>
      </c>
      <c r="D22" s="50">
        <f t="shared" si="0"/>
        <v>3.023255813953488E-2</v>
      </c>
    </row>
    <row r="23" spans="2:4">
      <c r="B23" s="7" t="s">
        <v>11</v>
      </c>
      <c r="C23" s="55">
        <v>123.8</v>
      </c>
      <c r="D23" s="50">
        <f t="shared" si="0"/>
        <v>0.22146690518783541</v>
      </c>
    </row>
    <row r="24" spans="2:4">
      <c r="B24" s="7" t="s">
        <v>14</v>
      </c>
      <c r="C24" s="55">
        <v>0</v>
      </c>
      <c r="D24" s="50">
        <f t="shared" si="0"/>
        <v>0</v>
      </c>
    </row>
    <row r="25" spans="2:4">
      <c r="B25" s="7"/>
      <c r="C25" s="55"/>
      <c r="D25" s="50"/>
    </row>
    <row r="26" spans="2:4">
      <c r="B26" s="9" t="s">
        <v>5</v>
      </c>
      <c r="C26" s="56">
        <f>SUM(C11:C25)</f>
        <v>559</v>
      </c>
      <c r="D26" s="51">
        <f>SUM(D11:D25)</f>
        <v>0.99999999999999989</v>
      </c>
    </row>
    <row r="27" spans="2:4">
      <c r="B27" s="9" t="s">
        <v>7</v>
      </c>
      <c r="C27" s="57">
        <v>565.29999999999995</v>
      </c>
      <c r="D27" s="51"/>
    </row>
    <row r="28" spans="2:4">
      <c r="B28" s="9" t="s">
        <v>6</v>
      </c>
      <c r="C28" s="42">
        <f>C26/C27</f>
        <v>0.98885547496904302</v>
      </c>
      <c r="D28" s="51"/>
    </row>
    <row r="29" spans="2:4" ht="13.5" thickBot="1">
      <c r="B29" s="10" t="str">
        <f>"Total per 1000 x "&amp;C7</f>
        <v>Total per 1000 x ft^2</v>
      </c>
      <c r="C29" s="43">
        <f>C26/$C$6*1000</f>
        <v>5.5900559005590056</v>
      </c>
      <c r="D29" s="52"/>
    </row>
    <row r="36" spans="1:6">
      <c r="A36" s="28" t="s">
        <v>42</v>
      </c>
    </row>
    <row r="46" spans="1:6">
      <c r="A46" s="28"/>
      <c r="F46" s="28"/>
    </row>
    <row r="75" spans="1:1">
      <c r="A75" s="28"/>
    </row>
  </sheetData>
  <pageMargins left="0.7" right="0.7" top="0.75" bottom="0.75" header="0.3" footer="0.3"/>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zoomScaleNormal="100" workbookViewId="0">
      <selection activeCell="B49" sqref="B49"/>
    </sheetView>
  </sheetViews>
  <sheetFormatPr defaultRowHeight="15"/>
  <cols>
    <col min="2" max="2" width="17.85546875" bestFit="1" customWidth="1"/>
    <col min="3" max="3" width="27.28515625" customWidth="1"/>
  </cols>
  <sheetData>
    <row r="1" spans="1:5" ht="18.75">
      <c r="A1" s="63" t="s">
        <v>69</v>
      </c>
    </row>
    <row r="2" spans="1:5" s="72" customFormat="1" ht="15.75">
      <c r="A2" s="66" t="s">
        <v>92</v>
      </c>
    </row>
    <row r="3" spans="1:5">
      <c r="B3" s="16" t="s">
        <v>25</v>
      </c>
      <c r="C3" s="16" t="s">
        <v>93</v>
      </c>
      <c r="D3" s="16" t="s">
        <v>26</v>
      </c>
      <c r="E3" s="17"/>
    </row>
    <row r="4" spans="1:5">
      <c r="B4" s="18" t="s">
        <v>3</v>
      </c>
      <c r="C4" s="18">
        <v>3.4121419999999998</v>
      </c>
      <c r="D4" s="18"/>
      <c r="E4" s="17"/>
    </row>
    <row r="5" spans="1:5">
      <c r="B5" s="18" t="s">
        <v>89</v>
      </c>
      <c r="C5" s="18">
        <v>1</v>
      </c>
      <c r="D5" s="18"/>
      <c r="E5" s="17"/>
    </row>
    <row r="6" spans="1:5">
      <c r="B6" s="18" t="s">
        <v>27</v>
      </c>
      <c r="C6" s="18">
        <v>3412.1419999999998</v>
      </c>
      <c r="D6" s="18"/>
      <c r="E6" s="17"/>
    </row>
    <row r="7" spans="1:5">
      <c r="B7" s="18" t="s">
        <v>94</v>
      </c>
      <c r="C7" s="18">
        <v>1000</v>
      </c>
      <c r="D7" s="18"/>
      <c r="E7" s="17"/>
    </row>
    <row r="8" spans="1:5">
      <c r="B8" s="18" t="s">
        <v>4</v>
      </c>
      <c r="C8" s="18">
        <v>100</v>
      </c>
      <c r="D8" s="18"/>
      <c r="E8" s="17"/>
    </row>
    <row r="9" spans="1:5">
      <c r="B9" s="18" t="s">
        <v>28</v>
      </c>
      <c r="C9" s="18">
        <v>1000</v>
      </c>
      <c r="D9" s="18"/>
      <c r="E9" s="17"/>
    </row>
    <row r="10" spans="1:5">
      <c r="B10" s="19" t="s">
        <v>29</v>
      </c>
      <c r="C10" s="18">
        <v>0.94781709999999997</v>
      </c>
      <c r="D10" s="17"/>
      <c r="E10" s="17"/>
    </row>
    <row r="11" spans="1:5">
      <c r="B11" s="17" t="s">
        <v>30</v>
      </c>
      <c r="C11" s="17">
        <v>1.0269999999999999</v>
      </c>
      <c r="D11" s="18">
        <v>2</v>
      </c>
      <c r="E11" s="17"/>
    </row>
    <row r="12" spans="1:5">
      <c r="B12" s="18" t="s">
        <v>31</v>
      </c>
      <c r="C12" s="18">
        <f>C11*10^6</f>
        <v>1026999.9999999999</v>
      </c>
      <c r="D12" s="18"/>
      <c r="E12" s="17"/>
    </row>
    <row r="13" spans="1:5">
      <c r="B13" s="18" t="s">
        <v>36</v>
      </c>
      <c r="C13" s="18">
        <v>0.97</v>
      </c>
      <c r="D13" s="18">
        <v>3</v>
      </c>
      <c r="E13" s="17"/>
    </row>
    <row r="14" spans="1:5">
      <c r="B14" s="20" t="s">
        <v>32</v>
      </c>
      <c r="C14" s="20">
        <v>19953</v>
      </c>
      <c r="D14" s="17">
        <v>4</v>
      </c>
      <c r="E14" s="17"/>
    </row>
    <row r="15" spans="1:5">
      <c r="B15" s="18" t="s">
        <v>57</v>
      </c>
      <c r="C15" s="18">
        <v>137.4</v>
      </c>
      <c r="D15" s="17">
        <v>1</v>
      </c>
      <c r="E15" s="17"/>
    </row>
    <row r="16" spans="1:5">
      <c r="B16" s="18" t="s">
        <v>58</v>
      </c>
      <c r="C16" s="18">
        <v>139.6</v>
      </c>
      <c r="D16" s="17">
        <v>1</v>
      </c>
      <c r="E16" s="17"/>
    </row>
    <row r="17" spans="1:5">
      <c r="B17" s="18" t="s">
        <v>59</v>
      </c>
      <c r="C17" s="18">
        <v>141.80000000000001</v>
      </c>
      <c r="D17" s="17">
        <v>1</v>
      </c>
      <c r="E17" s="17"/>
    </row>
    <row r="18" spans="1:5">
      <c r="B18" s="18" t="s">
        <v>60</v>
      </c>
      <c r="C18" s="18">
        <v>145.1</v>
      </c>
      <c r="D18" s="17">
        <v>1</v>
      </c>
      <c r="E18" s="17"/>
    </row>
    <row r="19" spans="1:5">
      <c r="B19" s="18" t="s">
        <v>61</v>
      </c>
      <c r="C19" s="18">
        <v>148.80000000000001</v>
      </c>
      <c r="D19" s="17">
        <v>1</v>
      </c>
      <c r="E19" s="17"/>
    </row>
    <row r="20" spans="1:5">
      <c r="B20" s="18" t="s">
        <v>62</v>
      </c>
      <c r="C20" s="18">
        <v>152.4</v>
      </c>
      <c r="D20" s="17">
        <v>1</v>
      </c>
      <c r="E20" s="17"/>
    </row>
    <row r="21" spans="1:5">
      <c r="B21" s="19" t="s">
        <v>56</v>
      </c>
      <c r="C21" s="18">
        <v>139</v>
      </c>
      <c r="D21" s="17">
        <v>5</v>
      </c>
      <c r="E21" s="17"/>
    </row>
    <row r="22" spans="1:5">
      <c r="B22" s="17" t="s">
        <v>55</v>
      </c>
      <c r="C22" s="17">
        <v>124</v>
      </c>
      <c r="D22" s="17">
        <v>6</v>
      </c>
      <c r="E22" s="17"/>
    </row>
    <row r="23" spans="1:5">
      <c r="B23" s="19" t="s">
        <v>54</v>
      </c>
      <c r="C23" s="18">
        <v>91.33</v>
      </c>
      <c r="D23" s="17">
        <v>2</v>
      </c>
      <c r="E23" s="17"/>
    </row>
    <row r="24" spans="1:5">
      <c r="B24" s="19" t="s">
        <v>53</v>
      </c>
      <c r="C24" s="18">
        <v>2.5499999999999998</v>
      </c>
      <c r="D24" s="17">
        <v>2</v>
      </c>
      <c r="E24" s="17"/>
    </row>
    <row r="25" spans="1:5">
      <c r="B25" s="19"/>
      <c r="C25" s="18"/>
      <c r="D25" s="17"/>
      <c r="E25" s="17"/>
    </row>
    <row r="26" spans="1:5">
      <c r="B26" s="17"/>
      <c r="C26" s="17"/>
      <c r="D26" s="17"/>
      <c r="E26" s="17"/>
    </row>
    <row r="27" spans="1:5">
      <c r="A27" s="34" t="s">
        <v>100</v>
      </c>
      <c r="B27" s="17"/>
      <c r="C27" s="17"/>
      <c r="D27" s="17"/>
      <c r="E27" s="17"/>
    </row>
    <row r="28" spans="1:5" s="2" customFormat="1" ht="12.75">
      <c r="A28" s="33">
        <v>-1</v>
      </c>
      <c r="B28" s="2" t="s">
        <v>97</v>
      </c>
      <c r="D28" s="22"/>
      <c r="E28" s="22"/>
    </row>
    <row r="29" spans="1:5" s="2" customFormat="1" ht="12.75">
      <c r="A29" s="33">
        <f>A28-1</f>
        <v>-2</v>
      </c>
      <c r="B29" s="2" t="s">
        <v>98</v>
      </c>
      <c r="D29" s="22"/>
      <c r="E29" s="22"/>
    </row>
    <row r="30" spans="1:5" s="2" customFormat="1" ht="12.75">
      <c r="A30" s="33">
        <f>A29-1</f>
        <v>-3</v>
      </c>
      <c r="B30" s="2" t="s">
        <v>99</v>
      </c>
      <c r="D30" s="22"/>
      <c r="E30" s="22"/>
    </row>
    <row r="31" spans="1:5" s="2" customFormat="1" ht="12.75">
      <c r="A31" s="33">
        <f>A30-1</f>
        <v>-4</v>
      </c>
      <c r="B31" s="2" t="s">
        <v>33</v>
      </c>
      <c r="D31" s="22"/>
      <c r="E31" s="22"/>
    </row>
    <row r="32" spans="1:5" s="2" customFormat="1" ht="12.75">
      <c r="A32" s="33">
        <f>A31-1</f>
        <v>-5</v>
      </c>
      <c r="B32" s="2" t="s">
        <v>34</v>
      </c>
      <c r="D32" s="22"/>
      <c r="E32" s="22"/>
    </row>
    <row r="33" spans="1:5" s="2" customFormat="1" ht="12.75">
      <c r="A33" s="33">
        <f>A32-1</f>
        <v>-6</v>
      </c>
      <c r="B33" s="2" t="s">
        <v>35</v>
      </c>
      <c r="D33" s="22"/>
      <c r="E33" s="22"/>
    </row>
    <row r="34" spans="1:5" s="2" customFormat="1" ht="12.75"/>
    <row r="35" spans="1:5" s="2" customFormat="1" ht="12.75"/>
    <row r="36" spans="1:5" s="2" customFormat="1" ht="12.75"/>
    <row r="37" spans="1:5" s="2" customFormat="1" ht="12.75"/>
    <row r="40" spans="1:5">
      <c r="A40" s="13"/>
      <c r="B40" s="11"/>
    </row>
    <row r="43" spans="1:5">
      <c r="A43" s="13"/>
      <c r="B43" s="11"/>
    </row>
    <row r="47" spans="1:5">
      <c r="A47" s="13"/>
      <c r="B47" s="11"/>
    </row>
    <row r="48" spans="1:5">
      <c r="A48" s="13"/>
      <c r="B48" s="65" t="s">
        <v>101</v>
      </c>
    </row>
  </sheetData>
  <pageMargins left="0.7" right="0.7" top="0.75" bottom="0.75" header="0.3" footer="0.3"/>
  <pageSetup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Disclaimer</vt:lpstr>
      <vt:lpstr>Instructions</vt:lpstr>
      <vt:lpstr>Sample End-use Breakdown</vt:lpstr>
      <vt:lpstr>Sample Peak kW Breakdown</vt:lpstr>
      <vt:lpstr>Conversion Tables</vt:lpstr>
      <vt:lpstr>EnergyUnits</vt:lpstr>
      <vt:lpstr>'Conversion Tables'!Print_Area</vt:lpstr>
      <vt:lpstr>'Sample End-use Breakdown'!Print_Area</vt:lpstr>
      <vt:lpstr>'Sample Peak kW Breakdown'!Print_Area</vt:lpstr>
      <vt:lpstr>'Sample End-use Breakdown'!Print_Titles</vt:lpstr>
      <vt:lpstr>UnitConversionTable</vt:lpstr>
    </vt:vector>
  </TitlesOfParts>
  <Company>Rocky Mountain Institute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Kelsey</dc:creator>
  <cp:lastModifiedBy>mwalker</cp:lastModifiedBy>
  <cp:lastPrinted>2011-09-21T15:53:56Z</cp:lastPrinted>
  <dcterms:created xsi:type="dcterms:W3CDTF">2011-03-30T20:44:55Z</dcterms:created>
  <dcterms:modified xsi:type="dcterms:W3CDTF">2013-11-12T15:37:11Z</dcterms:modified>
</cp:coreProperties>
</file>